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875" firstSheet="2" activeTab="6"/>
  </bookViews>
  <sheets>
    <sheet name="Hoja1" sheetId="1" r:id="rId1"/>
    <sheet name="CORREGIDO" sheetId="2" r:id="rId2"/>
    <sheet name="PARA e=1 UNICAMENTE" sheetId="6" r:id="rId3"/>
    <sheet name="PARA e entre -1 y 1" sheetId="3" r:id="rId4"/>
    <sheet name="DATOS NUESTROS e=0" sheetId="4" r:id="rId5"/>
    <sheet name="DATOS NUESTROS e=-1" sheetId="5" r:id="rId6"/>
    <sheet name="GRAFICAS" sheetId="7" r:id="rId7"/>
  </sheets>
  <calcPr calcId="145621" iterateDelta="1.0000000000000001E-5"/>
</workbook>
</file>

<file path=xl/calcChain.xml><?xml version="1.0" encoding="utf-8"?>
<calcChain xmlns="http://schemas.openxmlformats.org/spreadsheetml/2006/main">
  <c r="G8" i="7" l="1"/>
  <c r="F9" i="7"/>
  <c r="G9" i="7" s="1"/>
  <c r="F10" i="7"/>
  <c r="G10" i="7" s="1"/>
  <c r="F8" i="7"/>
  <c r="G5" i="7" s="1"/>
  <c r="BS4" i="6" l="1"/>
  <c r="E5" i="3"/>
  <c r="C10" i="7" l="1"/>
  <c r="C9" i="7"/>
  <c r="C8" i="7"/>
  <c r="B7" i="7"/>
  <c r="C7" i="7" s="1"/>
  <c r="B6" i="7"/>
  <c r="C6" i="7" s="1"/>
  <c r="B5" i="7"/>
  <c r="C5" i="7" s="1"/>
  <c r="H15" i="3"/>
  <c r="H15" i="6"/>
  <c r="E8" i="3" l="1"/>
  <c r="G10" i="3" s="1"/>
  <c r="G8" i="3" l="1"/>
  <c r="H8" i="3" s="1"/>
  <c r="F8" i="3"/>
  <c r="H9" i="3" s="1"/>
  <c r="A28" i="3"/>
  <c r="A24" i="3"/>
  <c r="A20" i="3"/>
  <c r="G19" i="3"/>
  <c r="E17" i="3"/>
  <c r="A16" i="3"/>
  <c r="BY10" i="3"/>
  <c r="G15" i="3"/>
  <c r="F15" i="3"/>
  <c r="M5" i="3" s="1"/>
  <c r="E15" i="3"/>
  <c r="A12" i="3"/>
  <c r="BS8" i="3"/>
  <c r="BS7" i="3"/>
  <c r="BS6" i="3"/>
  <c r="BS5" i="3"/>
  <c r="T5" i="3"/>
  <c r="S5" i="3"/>
  <c r="R5" i="3"/>
  <c r="K5" i="3"/>
  <c r="BS4" i="3"/>
  <c r="A4" i="3"/>
  <c r="A8" i="3" s="1"/>
  <c r="BS3" i="3"/>
  <c r="BD3" i="3"/>
  <c r="AX3" i="3"/>
  <c r="AI3" i="3"/>
  <c r="AH3" i="3"/>
  <c r="AY3" i="3" s="1"/>
  <c r="AY12" i="3" s="1"/>
  <c r="AG3" i="3"/>
  <c r="BE3" i="3" s="1"/>
  <c r="BE12" i="3" s="1"/>
  <c r="Y3" i="3"/>
  <c r="T3" i="3"/>
  <c r="Q3" i="3"/>
  <c r="P3" i="3"/>
  <c r="K3" i="3"/>
  <c r="D3" i="3"/>
  <c r="D3" i="6"/>
  <c r="S5" i="6"/>
  <c r="R5" i="6"/>
  <c r="AK3" i="6"/>
  <c r="AI5" i="6"/>
  <c r="AI3" i="6"/>
  <c r="BY10" i="6"/>
  <c r="A28" i="6"/>
  <c r="I24" i="6"/>
  <c r="H24" i="6"/>
  <c r="A24" i="6"/>
  <c r="A20" i="6"/>
  <c r="G19" i="6"/>
  <c r="K5" i="6" s="1"/>
  <c r="E8" i="6" s="1"/>
  <c r="A16" i="6"/>
  <c r="G15" i="6"/>
  <c r="F15" i="6"/>
  <c r="E15" i="6"/>
  <c r="E5" i="6" s="1"/>
  <c r="A12" i="6"/>
  <c r="AG3" i="6" s="1"/>
  <c r="BS8" i="6"/>
  <c r="A8" i="6"/>
  <c r="U5" i="6" s="1"/>
  <c r="BS7" i="6"/>
  <c r="BS6" i="6"/>
  <c r="BS5" i="6"/>
  <c r="T5" i="6"/>
  <c r="V5" i="6" s="1"/>
  <c r="W5" i="6" s="1"/>
  <c r="X5" i="6" s="1"/>
  <c r="A4" i="6"/>
  <c r="BS3" i="6"/>
  <c r="BD3" i="6"/>
  <c r="AX3" i="6"/>
  <c r="AH3" i="6"/>
  <c r="AY3" i="6" s="1"/>
  <c r="AY12" i="6" s="1"/>
  <c r="Y3" i="6"/>
  <c r="U3" i="6"/>
  <c r="T3" i="6"/>
  <c r="V3" i="6" s="1"/>
  <c r="Q3" i="6"/>
  <c r="P3" i="6"/>
  <c r="O3" i="6"/>
  <c r="N3" i="6"/>
  <c r="M3" i="6"/>
  <c r="K3" i="6"/>
  <c r="BE7" i="3" l="1"/>
  <c r="BE13" i="3" s="1"/>
  <c r="AC3" i="3"/>
  <c r="AE3" i="3"/>
  <c r="AD3" i="3"/>
  <c r="AF3" i="3" s="1"/>
  <c r="AJ5" i="3"/>
  <c r="AH5" i="3"/>
  <c r="AG5" i="3"/>
  <c r="BH12" i="3"/>
  <c r="BD12" i="3"/>
  <c r="BG12" i="3"/>
  <c r="BA12" i="3"/>
  <c r="BB12" i="3"/>
  <c r="AX12" i="3"/>
  <c r="V3" i="3"/>
  <c r="U5" i="3"/>
  <c r="N3" i="3"/>
  <c r="O3" i="3" s="1"/>
  <c r="U3" i="3"/>
  <c r="M3" i="3"/>
  <c r="V5" i="3"/>
  <c r="AJ3" i="3"/>
  <c r="AI5" i="3"/>
  <c r="BE5" i="3"/>
  <c r="O5" i="3"/>
  <c r="AY5" i="3"/>
  <c r="AY7" i="3"/>
  <c r="AY13" i="3" s="1"/>
  <c r="E17" i="6"/>
  <c r="AJ3" i="6"/>
  <c r="AY7" i="6"/>
  <c r="AY13" i="6" s="1"/>
  <c r="AJ5" i="6"/>
  <c r="I5" i="6" s="1"/>
  <c r="AG5" i="6"/>
  <c r="AH5" i="6"/>
  <c r="Z5" i="6"/>
  <c r="AK5" i="6" s="1"/>
  <c r="AA3" i="6"/>
  <c r="Z3" i="6"/>
  <c r="W3" i="6"/>
  <c r="BA12" i="6"/>
  <c r="BB12" i="6"/>
  <c r="AX12" i="6"/>
  <c r="BE3" i="6"/>
  <c r="AD3" i="6"/>
  <c r="AF3" i="6" s="1"/>
  <c r="AC3" i="6"/>
  <c r="AE3" i="6"/>
  <c r="AY5" i="6"/>
  <c r="M5" i="6" l="1"/>
  <c r="E20" i="6" s="1"/>
  <c r="AC5" i="6"/>
  <c r="AP5" i="6" s="1"/>
  <c r="AC5" i="3"/>
  <c r="AP5" i="3" s="1"/>
  <c r="AE5" i="3"/>
  <c r="AY14" i="3"/>
  <c r="AX13" i="3"/>
  <c r="AD5" i="3"/>
  <c r="AF5" i="3" s="1"/>
  <c r="W5" i="3"/>
  <c r="X5" i="3" s="1"/>
  <c r="AA3" i="3"/>
  <c r="W3" i="3"/>
  <c r="Z3" i="3" s="1"/>
  <c r="AK3" i="3" s="1"/>
  <c r="I3" i="3" s="1"/>
  <c r="BD13" i="3"/>
  <c r="BE14" i="3"/>
  <c r="I3" i="6"/>
  <c r="F3" i="6" s="1"/>
  <c r="AQ3" i="6" s="1"/>
  <c r="AE5" i="6"/>
  <c r="AD5" i="6"/>
  <c r="AF5" i="6" s="1"/>
  <c r="BE7" i="6"/>
  <c r="BE5" i="6"/>
  <c r="BE12" i="6"/>
  <c r="AY14" i="6"/>
  <c r="AX13" i="6"/>
  <c r="X3" i="6"/>
  <c r="O5" i="6" l="1"/>
  <c r="G10" i="6" s="1"/>
  <c r="H3" i="3"/>
  <c r="F3" i="3"/>
  <c r="AQ3" i="3" s="1"/>
  <c r="BD14" i="3"/>
  <c r="BE15" i="3"/>
  <c r="Z5" i="3"/>
  <c r="AK5" i="3" s="1"/>
  <c r="I5" i="3" s="1"/>
  <c r="AY15" i="3"/>
  <c r="AX14" i="3"/>
  <c r="X3" i="3"/>
  <c r="H3" i="6"/>
  <c r="AU3" i="6" s="1"/>
  <c r="AO5" i="6"/>
  <c r="BH12" i="6"/>
  <c r="BD12" i="6"/>
  <c r="BE13" i="6"/>
  <c r="BG12" i="6"/>
  <c r="AY15" i="6"/>
  <c r="AX14" i="6"/>
  <c r="AT3" i="6"/>
  <c r="AS3" i="6"/>
  <c r="A28" i="5"/>
  <c r="AI3" i="5" s="1"/>
  <c r="A24" i="5"/>
  <c r="A20" i="5"/>
  <c r="A16" i="5"/>
  <c r="A12" i="5"/>
  <c r="AG9" i="5"/>
  <c r="AF9" i="5"/>
  <c r="AH13" i="5" s="1"/>
  <c r="BN8" i="5"/>
  <c r="A8" i="5"/>
  <c r="N3" i="5" s="1"/>
  <c r="BN7" i="5"/>
  <c r="BN6" i="5"/>
  <c r="BN5" i="5"/>
  <c r="BN4" i="5"/>
  <c r="A4" i="5"/>
  <c r="BN3" i="5"/>
  <c r="AY3" i="5"/>
  <c r="AS3" i="5"/>
  <c r="AJ3" i="5"/>
  <c r="AH3" i="5"/>
  <c r="AG3" i="5"/>
  <c r="AZ3" i="5" s="1"/>
  <c r="AZ12" i="5" s="1"/>
  <c r="Y3" i="5"/>
  <c r="U3" i="5"/>
  <c r="T3" i="5"/>
  <c r="Q3" i="5"/>
  <c r="P3" i="5"/>
  <c r="O3" i="5"/>
  <c r="K3" i="5"/>
  <c r="D3" i="5"/>
  <c r="AH3" i="4"/>
  <c r="AG3" i="4"/>
  <c r="AC3" i="4" s="1"/>
  <c r="F5" i="6" l="1"/>
  <c r="AQ5" i="6" s="1"/>
  <c r="F8" i="6"/>
  <c r="H9" i="6" s="1"/>
  <c r="H5" i="6"/>
  <c r="G8" i="6"/>
  <c r="H8" i="6" s="1"/>
  <c r="AY16" i="3"/>
  <c r="AX15" i="3"/>
  <c r="AT3" i="3"/>
  <c r="AS3" i="3"/>
  <c r="H5" i="3"/>
  <c r="AO5" i="3"/>
  <c r="BE16" i="3"/>
  <c r="BD15" i="3"/>
  <c r="F5" i="3"/>
  <c r="AQ5" i="3" s="1"/>
  <c r="AU3" i="3"/>
  <c r="AR3" i="6"/>
  <c r="AV3" i="6" s="1"/>
  <c r="AZ12" i="6" s="1"/>
  <c r="AY16" i="6"/>
  <c r="AX15" i="6"/>
  <c r="BD13" i="6"/>
  <c r="BE14" i="6"/>
  <c r="AE3" i="4"/>
  <c r="AC3" i="5"/>
  <c r="BC12" i="5"/>
  <c r="AY12" i="5"/>
  <c r="BB12" i="5"/>
  <c r="AT3" i="5"/>
  <c r="AT12" i="5" s="1"/>
  <c r="AE3" i="5"/>
  <c r="AZ7" i="5"/>
  <c r="AZ13" i="5" s="1"/>
  <c r="M3" i="5"/>
  <c r="V3" i="5"/>
  <c r="AD3" i="5"/>
  <c r="AF3" i="5" s="1"/>
  <c r="AT7" i="5"/>
  <c r="AZ5" i="5"/>
  <c r="AD3" i="4"/>
  <c r="AF3" i="4" s="1"/>
  <c r="AL5" i="6" l="1"/>
  <c r="AN5" i="6" s="1"/>
  <c r="AU5" i="6" s="1"/>
  <c r="BE17" i="3"/>
  <c r="BD16" i="3"/>
  <c r="AL5" i="3"/>
  <c r="AR3" i="3"/>
  <c r="AV3" i="3" s="1"/>
  <c r="BF16" i="3" s="1"/>
  <c r="AY17" i="3"/>
  <c r="AX16" i="3"/>
  <c r="BF13" i="6"/>
  <c r="AZ15" i="6"/>
  <c r="AZ14" i="6"/>
  <c r="AZ13" i="6"/>
  <c r="BA13" i="6" s="1"/>
  <c r="BB13" i="6" s="1"/>
  <c r="BF12" i="6"/>
  <c r="AY17" i="6"/>
  <c r="AZ16" i="6"/>
  <c r="AX16" i="6"/>
  <c r="BF14" i="6"/>
  <c r="BD14" i="6"/>
  <c r="BE15" i="6"/>
  <c r="AT5" i="5"/>
  <c r="AZ14" i="5"/>
  <c r="AY13" i="5"/>
  <c r="AA3" i="5"/>
  <c r="W3" i="5"/>
  <c r="AV12" i="5"/>
  <c r="AT13" i="5"/>
  <c r="AW12" i="5"/>
  <c r="AS12" i="5"/>
  <c r="AM5" i="6" l="1"/>
  <c r="AR5" i="6" s="1"/>
  <c r="AS5" i="6" s="1"/>
  <c r="AT5" i="6" s="1"/>
  <c r="AZ16" i="3"/>
  <c r="AY18" i="3"/>
  <c r="AZ17" i="3"/>
  <c r="BA17" i="3" s="1"/>
  <c r="AX17" i="3"/>
  <c r="AN5" i="3"/>
  <c r="AU5" i="3" s="1"/>
  <c r="AM5" i="3"/>
  <c r="BF17" i="3"/>
  <c r="BG17" i="3" s="1"/>
  <c r="BD17" i="3"/>
  <c r="BE18" i="3"/>
  <c r="BF12" i="3"/>
  <c r="AZ12" i="3"/>
  <c r="AZ13" i="3"/>
  <c r="BF13" i="3"/>
  <c r="BF14" i="3"/>
  <c r="AZ14" i="3"/>
  <c r="AZ15" i="3"/>
  <c r="BF15" i="3"/>
  <c r="BG16" i="3" s="1"/>
  <c r="BA16" i="6"/>
  <c r="BA14" i="6"/>
  <c r="BB14" i="6" s="1"/>
  <c r="BG13" i="6"/>
  <c r="BH13" i="6" s="1"/>
  <c r="BG14" i="6"/>
  <c r="BA15" i="6"/>
  <c r="BE16" i="6"/>
  <c r="BF15" i="6"/>
  <c r="BG15" i="6" s="1"/>
  <c r="BD15" i="6"/>
  <c r="AY18" i="6"/>
  <c r="AZ17" i="6"/>
  <c r="BA17" i="6" s="1"/>
  <c r="AX17" i="6"/>
  <c r="AS13" i="5"/>
  <c r="AT14" i="5"/>
  <c r="X3" i="5"/>
  <c r="Z3" i="5"/>
  <c r="AK3" i="5" s="1"/>
  <c r="AZ15" i="5"/>
  <c r="AY14" i="5"/>
  <c r="BA16" i="3" l="1"/>
  <c r="BA15" i="3"/>
  <c r="BG14" i="3"/>
  <c r="BA13" i="3"/>
  <c r="BB13" i="3" s="1"/>
  <c r="BG15" i="3"/>
  <c r="BA14" i="3"/>
  <c r="BG13" i="3"/>
  <c r="BH13" i="3" s="1"/>
  <c r="BH14" i="3" s="1"/>
  <c r="BH15" i="3" s="1"/>
  <c r="BH16" i="3" s="1"/>
  <c r="BH17" i="3" s="1"/>
  <c r="BE19" i="3"/>
  <c r="BF18" i="3"/>
  <c r="BG18" i="3" s="1"/>
  <c r="BH18" i="3" s="1"/>
  <c r="BD18" i="3"/>
  <c r="AR5" i="3"/>
  <c r="AS5" i="3" s="1"/>
  <c r="AT5" i="3" s="1"/>
  <c r="AY19" i="3"/>
  <c r="AZ18" i="3"/>
  <c r="BA18" i="3" s="1"/>
  <c r="AX18" i="3"/>
  <c r="BH14" i="6"/>
  <c r="BH15" i="6" s="1"/>
  <c r="BB15" i="6"/>
  <c r="BB16" i="6" s="1"/>
  <c r="BB17" i="6" s="1"/>
  <c r="AY19" i="6"/>
  <c r="AZ18" i="6"/>
  <c r="BA18" i="6" s="1"/>
  <c r="AX18" i="6"/>
  <c r="BE17" i="6"/>
  <c r="BF16" i="6"/>
  <c r="BG16" i="6" s="1"/>
  <c r="BD16" i="6"/>
  <c r="AF14" i="5"/>
  <c r="I3" i="5"/>
  <c r="AH9" i="5"/>
  <c r="AG10" i="5"/>
  <c r="AH10" i="5" s="1"/>
  <c r="AH11" i="5" s="1"/>
  <c r="AH14" i="5"/>
  <c r="AI9" i="5"/>
  <c r="AZ16" i="5"/>
  <c r="AY15" i="5"/>
  <c r="AS14" i="5"/>
  <c r="AT15" i="5"/>
  <c r="BB14" i="3" l="1"/>
  <c r="BB15" i="3" s="1"/>
  <c r="BB16" i="3" s="1"/>
  <c r="BB17" i="3" s="1"/>
  <c r="BB18" i="3" s="1"/>
  <c r="AZ19" i="3"/>
  <c r="BA19" i="3" s="1"/>
  <c r="AX19" i="3"/>
  <c r="AY20" i="3"/>
  <c r="BE20" i="3"/>
  <c r="BF19" i="3"/>
  <c r="BG19" i="3" s="1"/>
  <c r="BH19" i="3" s="1"/>
  <c r="BD19" i="3"/>
  <c r="BH16" i="6"/>
  <c r="BB18" i="6"/>
  <c r="AZ19" i="6"/>
  <c r="BA19" i="6" s="1"/>
  <c r="AX19" i="6"/>
  <c r="AY20" i="6"/>
  <c r="BF17" i="6"/>
  <c r="BG17" i="6" s="1"/>
  <c r="BD17" i="6"/>
  <c r="BE18" i="6"/>
  <c r="AY16" i="5"/>
  <c r="AZ17" i="5"/>
  <c r="H3" i="5"/>
  <c r="F3" i="5"/>
  <c r="AT16" i="5"/>
  <c r="AS15" i="5"/>
  <c r="BB19" i="3" l="1"/>
  <c r="BE21" i="3"/>
  <c r="BF20" i="3"/>
  <c r="BG20" i="3" s="1"/>
  <c r="BH20" i="3" s="1"/>
  <c r="BD20" i="3"/>
  <c r="AZ20" i="3"/>
  <c r="BA20" i="3" s="1"/>
  <c r="BB20" i="3" s="1"/>
  <c r="AX20" i="3"/>
  <c r="AY21" i="3"/>
  <c r="BH17" i="6"/>
  <c r="BB19" i="6"/>
  <c r="BE19" i="6"/>
  <c r="BF18" i="6"/>
  <c r="BG18" i="6" s="1"/>
  <c r="BD18" i="6"/>
  <c r="AZ20" i="6"/>
  <c r="BA20" i="6" s="1"/>
  <c r="BB20" i="6" s="1"/>
  <c r="AX20" i="6"/>
  <c r="AY21" i="6"/>
  <c r="AP3" i="5"/>
  <c r="AT17" i="5"/>
  <c r="AS16" i="5"/>
  <c r="AY17" i="5"/>
  <c r="AZ18" i="5"/>
  <c r="AO3" i="5"/>
  <c r="AN3" i="5"/>
  <c r="AL3" i="5"/>
  <c r="AZ21" i="3" l="1"/>
  <c r="BA21" i="3" s="1"/>
  <c r="BB21" i="3" s="1"/>
  <c r="AX21" i="3"/>
  <c r="AY22" i="3"/>
  <c r="BE22" i="3"/>
  <c r="BF21" i="3"/>
  <c r="BG21" i="3" s="1"/>
  <c r="BH21" i="3" s="1"/>
  <c r="BD21" i="3"/>
  <c r="BH18" i="6"/>
  <c r="AZ21" i="6"/>
  <c r="BA21" i="6" s="1"/>
  <c r="BB21" i="6" s="1"/>
  <c r="AX21" i="6"/>
  <c r="AY22" i="6"/>
  <c r="BE20" i="6"/>
  <c r="BF19" i="6"/>
  <c r="BG19" i="6" s="1"/>
  <c r="BD19" i="6"/>
  <c r="AM3" i="5"/>
  <c r="AQ3" i="5" s="1"/>
  <c r="AY18" i="5"/>
  <c r="AZ19" i="5"/>
  <c r="AT18" i="5"/>
  <c r="AS17" i="5"/>
  <c r="BE23" i="3" l="1"/>
  <c r="BF22" i="3"/>
  <c r="BG22" i="3" s="1"/>
  <c r="BH22" i="3" s="1"/>
  <c r="BD22" i="3"/>
  <c r="AY23" i="3"/>
  <c r="AZ22" i="3"/>
  <c r="BA22" i="3" s="1"/>
  <c r="BB22" i="3" s="1"/>
  <c r="AX22" i="3"/>
  <c r="BH19" i="6"/>
  <c r="BE21" i="6"/>
  <c r="BF20" i="6"/>
  <c r="BG20" i="6" s="1"/>
  <c r="BD20" i="6"/>
  <c r="AY23" i="6"/>
  <c r="AZ22" i="6"/>
  <c r="BA22" i="6" s="1"/>
  <c r="BB22" i="6" s="1"/>
  <c r="AX22" i="6"/>
  <c r="AU16" i="5"/>
  <c r="BA12" i="5"/>
  <c r="AU12" i="5"/>
  <c r="AU13" i="5"/>
  <c r="AV13" i="5" s="1"/>
  <c r="AW13" i="5" s="1"/>
  <c r="AU14" i="5"/>
  <c r="AU15" i="5"/>
  <c r="AV16" i="5" s="1"/>
  <c r="BA17" i="5"/>
  <c r="AU17" i="5"/>
  <c r="AV17" i="5" s="1"/>
  <c r="BA13" i="5"/>
  <c r="BA14" i="5"/>
  <c r="BB15" i="5" s="1"/>
  <c r="BA15" i="5"/>
  <c r="BA16" i="5"/>
  <c r="BA18" i="5"/>
  <c r="AT19" i="5"/>
  <c r="AU18" i="5"/>
  <c r="AS18" i="5"/>
  <c r="AZ20" i="5"/>
  <c r="BA19" i="5"/>
  <c r="AY19" i="5"/>
  <c r="AV14" i="5"/>
  <c r="AY24" i="3" l="1"/>
  <c r="AZ23" i="3"/>
  <c r="BA23" i="3" s="1"/>
  <c r="BB23" i="3" s="1"/>
  <c r="AX23" i="3"/>
  <c r="BE24" i="3"/>
  <c r="BF23" i="3"/>
  <c r="BG23" i="3" s="1"/>
  <c r="BH23" i="3" s="1"/>
  <c r="BD23" i="3"/>
  <c r="BH20" i="6"/>
  <c r="AY24" i="6"/>
  <c r="AZ23" i="6"/>
  <c r="BA23" i="6" s="1"/>
  <c r="BB23" i="6" s="1"/>
  <c r="AX23" i="6"/>
  <c r="BE22" i="6"/>
  <c r="BF21" i="6"/>
  <c r="BG21" i="6" s="1"/>
  <c r="BD21" i="6"/>
  <c r="BB13" i="5"/>
  <c r="BC13" i="5" s="1"/>
  <c r="AV15" i="5"/>
  <c r="AV18" i="5"/>
  <c r="BB16" i="5"/>
  <c r="BB14" i="5"/>
  <c r="BC14" i="5" s="1"/>
  <c r="BC15" i="5" s="1"/>
  <c r="BC16" i="5" s="1"/>
  <c r="BC17" i="5" s="1"/>
  <c r="BC18" i="5" s="1"/>
  <c r="BB18" i="5"/>
  <c r="BB19" i="5"/>
  <c r="BB17" i="5"/>
  <c r="AW14" i="5"/>
  <c r="AW15" i="5" s="1"/>
  <c r="AW16" i="5" s="1"/>
  <c r="AW17" i="5" s="1"/>
  <c r="AW18" i="5" s="1"/>
  <c r="AZ21" i="5"/>
  <c r="BA20" i="5"/>
  <c r="BB20" i="5" s="1"/>
  <c r="AY20" i="5"/>
  <c r="AT20" i="5"/>
  <c r="AU19" i="5"/>
  <c r="AV19" i="5" s="1"/>
  <c r="AS19" i="5"/>
  <c r="BE25" i="3" l="1"/>
  <c r="BF24" i="3"/>
  <c r="BG24" i="3" s="1"/>
  <c r="BH24" i="3" s="1"/>
  <c r="BD24" i="3"/>
  <c r="AZ24" i="3"/>
  <c r="BA24" i="3" s="1"/>
  <c r="BB24" i="3" s="1"/>
  <c r="AX24" i="3"/>
  <c r="AY25" i="3"/>
  <c r="BH21" i="6"/>
  <c r="AZ24" i="6"/>
  <c r="BA24" i="6" s="1"/>
  <c r="BB24" i="6" s="1"/>
  <c r="AX24" i="6"/>
  <c r="AY25" i="6"/>
  <c r="BE23" i="6"/>
  <c r="BF22" i="6"/>
  <c r="BG22" i="6" s="1"/>
  <c r="BD22" i="6"/>
  <c r="BC19" i="5"/>
  <c r="AW19" i="5"/>
  <c r="BC20" i="5"/>
  <c r="AU20" i="5"/>
  <c r="AV20" i="5" s="1"/>
  <c r="AW20" i="5" s="1"/>
  <c r="AS20" i="5"/>
  <c r="AT21" i="5"/>
  <c r="AZ22" i="5"/>
  <c r="BA21" i="5"/>
  <c r="BB21" i="5" s="1"/>
  <c r="BC21" i="5" s="1"/>
  <c r="AY21" i="5"/>
  <c r="AZ25" i="3" l="1"/>
  <c r="BA25" i="3" s="1"/>
  <c r="BB25" i="3" s="1"/>
  <c r="AX25" i="3"/>
  <c r="AY26" i="3"/>
  <c r="BE26" i="3"/>
  <c r="BF25" i="3"/>
  <c r="BG25" i="3" s="1"/>
  <c r="BH25" i="3" s="1"/>
  <c r="BD25" i="3"/>
  <c r="BH22" i="6"/>
  <c r="AZ25" i="6"/>
  <c r="BA25" i="6" s="1"/>
  <c r="BB25" i="6" s="1"/>
  <c r="AX25" i="6"/>
  <c r="AY26" i="6"/>
  <c r="BE24" i="6"/>
  <c r="BF23" i="6"/>
  <c r="BG23" i="6" s="1"/>
  <c r="BD23" i="6"/>
  <c r="AZ23" i="5"/>
  <c r="AY22" i="5"/>
  <c r="BA22" i="5"/>
  <c r="BB22" i="5" s="1"/>
  <c r="BC22" i="5" s="1"/>
  <c r="AU21" i="5"/>
  <c r="AV21" i="5" s="1"/>
  <c r="AW21" i="5" s="1"/>
  <c r="AS21" i="5"/>
  <c r="AT22" i="5"/>
  <c r="BE27" i="3" l="1"/>
  <c r="BF26" i="3"/>
  <c r="BG26" i="3" s="1"/>
  <c r="BH26" i="3" s="1"/>
  <c r="BD26" i="3"/>
  <c r="AZ26" i="3"/>
  <c r="BA26" i="3" s="1"/>
  <c r="BB26" i="3" s="1"/>
  <c r="AX26" i="3"/>
  <c r="AY27" i="3"/>
  <c r="BH23" i="6"/>
  <c r="BE25" i="6"/>
  <c r="BF24" i="6"/>
  <c r="BG24" i="6" s="1"/>
  <c r="BD24" i="6"/>
  <c r="AZ26" i="6"/>
  <c r="BA26" i="6" s="1"/>
  <c r="BB26" i="6" s="1"/>
  <c r="AX26" i="6"/>
  <c r="AY27" i="6"/>
  <c r="AU22" i="5"/>
  <c r="AV22" i="5" s="1"/>
  <c r="AW22" i="5" s="1"/>
  <c r="AS22" i="5"/>
  <c r="AT23" i="5"/>
  <c r="AZ24" i="5"/>
  <c r="AY23" i="5"/>
  <c r="BA23" i="5"/>
  <c r="BB23" i="5" s="1"/>
  <c r="BC23" i="5" s="1"/>
  <c r="BH24" i="6" l="1"/>
  <c r="AY28" i="3"/>
  <c r="AZ27" i="3"/>
  <c r="BA27" i="3" s="1"/>
  <c r="BB27" i="3" s="1"/>
  <c r="AX27" i="3"/>
  <c r="BE28" i="3"/>
  <c r="BF27" i="3"/>
  <c r="BG27" i="3" s="1"/>
  <c r="BH27" i="3" s="1"/>
  <c r="BD27" i="3"/>
  <c r="AY28" i="6"/>
  <c r="AZ27" i="6"/>
  <c r="BA27" i="6" s="1"/>
  <c r="BB27" i="6" s="1"/>
  <c r="AX27" i="6"/>
  <c r="BE26" i="6"/>
  <c r="BF25" i="6"/>
  <c r="BG25" i="6" s="1"/>
  <c r="BD25" i="6"/>
  <c r="BA24" i="5"/>
  <c r="BB24" i="5" s="1"/>
  <c r="BC24" i="5" s="1"/>
  <c r="AY24" i="5"/>
  <c r="AZ25" i="5"/>
  <c r="AT24" i="5"/>
  <c r="AU23" i="5"/>
  <c r="AV23" i="5" s="1"/>
  <c r="AW23" i="5" s="1"/>
  <c r="AS23" i="5"/>
  <c r="BH25" i="6" l="1"/>
  <c r="BF28" i="3"/>
  <c r="BG28" i="3" s="1"/>
  <c r="BH28" i="3" s="1"/>
  <c r="BD28" i="3"/>
  <c r="BE29" i="3"/>
  <c r="AY29" i="3"/>
  <c r="AZ28" i="3"/>
  <c r="BA28" i="3" s="1"/>
  <c r="BB28" i="3" s="1"/>
  <c r="AX28" i="3"/>
  <c r="BE27" i="6"/>
  <c r="BF26" i="6"/>
  <c r="BG26" i="6" s="1"/>
  <c r="BH26" i="6" s="1"/>
  <c r="BD26" i="6"/>
  <c r="AY29" i="6"/>
  <c r="AZ28" i="6"/>
  <c r="BA28" i="6" s="1"/>
  <c r="BB28" i="6" s="1"/>
  <c r="AX28" i="6"/>
  <c r="AT25" i="5"/>
  <c r="AU24" i="5"/>
  <c r="AV24" i="5" s="1"/>
  <c r="AW24" i="5" s="1"/>
  <c r="AS24" i="5"/>
  <c r="BA25" i="5"/>
  <c r="BB25" i="5" s="1"/>
  <c r="BC25" i="5" s="1"/>
  <c r="AY25" i="5"/>
  <c r="AZ26" i="5"/>
  <c r="AY30" i="3" l="1"/>
  <c r="AZ29" i="3"/>
  <c r="BA29" i="3" s="1"/>
  <c r="BB29" i="3" s="1"/>
  <c r="AX29" i="3"/>
  <c r="BF29" i="3"/>
  <c r="BG29" i="3" s="1"/>
  <c r="BH29" i="3" s="1"/>
  <c r="BD29" i="3"/>
  <c r="BE30" i="3"/>
  <c r="AY30" i="6"/>
  <c r="AZ29" i="6"/>
  <c r="BA29" i="6" s="1"/>
  <c r="BB29" i="6" s="1"/>
  <c r="AX29" i="6"/>
  <c r="BE28" i="6"/>
  <c r="BF27" i="6"/>
  <c r="BG27" i="6" s="1"/>
  <c r="BH27" i="6" s="1"/>
  <c r="BD27" i="6"/>
  <c r="BA26" i="5"/>
  <c r="BB26" i="5" s="1"/>
  <c r="BC26" i="5" s="1"/>
  <c r="AY26" i="5"/>
  <c r="AZ27" i="5"/>
  <c r="AT26" i="5"/>
  <c r="AU25" i="5"/>
  <c r="AV25" i="5" s="1"/>
  <c r="AW25" i="5" s="1"/>
  <c r="AS25" i="5"/>
  <c r="BF30" i="3" l="1"/>
  <c r="BG30" i="3" s="1"/>
  <c r="BH30" i="3" s="1"/>
  <c r="BD30" i="3"/>
  <c r="BE31" i="3"/>
  <c r="AY31" i="3"/>
  <c r="AZ30" i="3"/>
  <c r="BA30" i="3" s="1"/>
  <c r="BB30" i="3" s="1"/>
  <c r="AX30" i="3"/>
  <c r="BF28" i="6"/>
  <c r="BG28" i="6" s="1"/>
  <c r="BH28" i="6" s="1"/>
  <c r="BD28" i="6"/>
  <c r="BE29" i="6"/>
  <c r="AY31" i="6"/>
  <c r="AZ30" i="6"/>
  <c r="BA30" i="6" s="1"/>
  <c r="BB30" i="6" s="1"/>
  <c r="AX30" i="6"/>
  <c r="AT27" i="5"/>
  <c r="AS26" i="5"/>
  <c r="AU26" i="5"/>
  <c r="AV26" i="5" s="1"/>
  <c r="AW26" i="5" s="1"/>
  <c r="AZ28" i="5"/>
  <c r="BA27" i="5"/>
  <c r="BB27" i="5" s="1"/>
  <c r="BC27" i="5" s="1"/>
  <c r="AY27" i="5"/>
  <c r="BF31" i="3" l="1"/>
  <c r="BG31" i="3" s="1"/>
  <c r="BH31" i="3" s="1"/>
  <c r="BD31" i="3"/>
  <c r="BE32" i="3"/>
  <c r="AY32" i="3"/>
  <c r="AZ31" i="3"/>
  <c r="BA31" i="3" s="1"/>
  <c r="BB31" i="3" s="1"/>
  <c r="AX31" i="3"/>
  <c r="AY32" i="6"/>
  <c r="AZ31" i="6"/>
  <c r="BA31" i="6" s="1"/>
  <c r="BB31" i="6" s="1"/>
  <c r="AX31" i="6"/>
  <c r="BF29" i="6"/>
  <c r="BG29" i="6" s="1"/>
  <c r="BH29" i="6" s="1"/>
  <c r="BD29" i="6"/>
  <c r="BE30" i="6"/>
  <c r="AZ29" i="5"/>
  <c r="BA28" i="5"/>
  <c r="BB28" i="5" s="1"/>
  <c r="BC28" i="5" s="1"/>
  <c r="AY28" i="5"/>
  <c r="AU27" i="5"/>
  <c r="AV27" i="5" s="1"/>
  <c r="AW27" i="5" s="1"/>
  <c r="AT28" i="5"/>
  <c r="AS27" i="5"/>
  <c r="AY33" i="3" l="1"/>
  <c r="AZ32" i="3"/>
  <c r="BA32" i="3" s="1"/>
  <c r="BB32" i="3" s="1"/>
  <c r="AX32" i="3"/>
  <c r="BF32" i="3"/>
  <c r="BG32" i="3" s="1"/>
  <c r="BH32" i="3" s="1"/>
  <c r="BD32" i="3"/>
  <c r="BE33" i="3"/>
  <c r="BF30" i="6"/>
  <c r="BG30" i="6" s="1"/>
  <c r="BH30" i="6" s="1"/>
  <c r="BD30" i="6"/>
  <c r="BE31" i="6"/>
  <c r="AY33" i="6"/>
  <c r="AZ32" i="6"/>
  <c r="BA32" i="6" s="1"/>
  <c r="BB32" i="6" s="1"/>
  <c r="AX32" i="6"/>
  <c r="AU28" i="5"/>
  <c r="AV28" i="5" s="1"/>
  <c r="AW28" i="5" s="1"/>
  <c r="AS28" i="5"/>
  <c r="AT29" i="5"/>
  <c r="AZ30" i="5"/>
  <c r="BA29" i="5"/>
  <c r="BB29" i="5" s="1"/>
  <c r="BC29" i="5" s="1"/>
  <c r="AY29" i="5"/>
  <c r="BF33" i="3" l="1"/>
  <c r="BG33" i="3" s="1"/>
  <c r="BH33" i="3" s="1"/>
  <c r="BD33" i="3"/>
  <c r="BE34" i="3"/>
  <c r="AY34" i="3"/>
  <c r="AZ33" i="3"/>
  <c r="BA33" i="3" s="1"/>
  <c r="BB33" i="3" s="1"/>
  <c r="AX33" i="3"/>
  <c r="AY34" i="6"/>
  <c r="AZ33" i="6"/>
  <c r="BA33" i="6" s="1"/>
  <c r="BB33" i="6" s="1"/>
  <c r="AX33" i="6"/>
  <c r="BF31" i="6"/>
  <c r="BG31" i="6" s="1"/>
  <c r="BH31" i="6" s="1"/>
  <c r="BD31" i="6"/>
  <c r="BE32" i="6"/>
  <c r="AZ31" i="5"/>
  <c r="BA30" i="5"/>
  <c r="BB30" i="5" s="1"/>
  <c r="BC30" i="5" s="1"/>
  <c r="AY30" i="5"/>
  <c r="AU29" i="5"/>
  <c r="AV29" i="5" s="1"/>
  <c r="AW29" i="5" s="1"/>
  <c r="AS29" i="5"/>
  <c r="AT30" i="5"/>
  <c r="AY35" i="3" l="1"/>
  <c r="AZ34" i="3"/>
  <c r="BA34" i="3" s="1"/>
  <c r="BB34" i="3" s="1"/>
  <c r="AX34" i="3"/>
  <c r="BF34" i="3"/>
  <c r="BG34" i="3" s="1"/>
  <c r="BH34" i="3" s="1"/>
  <c r="BD34" i="3"/>
  <c r="BE35" i="3"/>
  <c r="BF32" i="6"/>
  <c r="BG32" i="6" s="1"/>
  <c r="BH32" i="6" s="1"/>
  <c r="BD32" i="6"/>
  <c r="BE33" i="6"/>
  <c r="AY35" i="6"/>
  <c r="AZ34" i="6"/>
  <c r="BA34" i="6" s="1"/>
  <c r="BB34" i="6" s="1"/>
  <c r="AX34" i="6"/>
  <c r="AU30" i="5"/>
  <c r="AV30" i="5" s="1"/>
  <c r="AW30" i="5" s="1"/>
  <c r="AS30" i="5"/>
  <c r="AT31" i="5"/>
  <c r="AZ32" i="5"/>
  <c r="BA31" i="5"/>
  <c r="BB31" i="5" s="1"/>
  <c r="BC31" i="5" s="1"/>
  <c r="AY31" i="5"/>
  <c r="BF35" i="3" l="1"/>
  <c r="BG35" i="3" s="1"/>
  <c r="BH35" i="3" s="1"/>
  <c r="BD35" i="3"/>
  <c r="BE36" i="3"/>
  <c r="AY36" i="3"/>
  <c r="AZ35" i="3"/>
  <c r="BA35" i="3" s="1"/>
  <c r="BB35" i="3" s="1"/>
  <c r="AX35" i="3"/>
  <c r="AY36" i="6"/>
  <c r="AZ35" i="6"/>
  <c r="BA35" i="6" s="1"/>
  <c r="BB35" i="6" s="1"/>
  <c r="AX35" i="6"/>
  <c r="BF33" i="6"/>
  <c r="BG33" i="6" s="1"/>
  <c r="BH33" i="6" s="1"/>
  <c r="BD33" i="6"/>
  <c r="BE34" i="6"/>
  <c r="AZ33" i="5"/>
  <c r="BA32" i="5"/>
  <c r="BB32" i="5" s="1"/>
  <c r="BC32" i="5" s="1"/>
  <c r="AY32" i="5"/>
  <c r="AU31" i="5"/>
  <c r="AV31" i="5" s="1"/>
  <c r="AW31" i="5" s="1"/>
  <c r="AS31" i="5"/>
  <c r="AT32" i="5"/>
  <c r="AY37" i="3" l="1"/>
  <c r="AZ36" i="3"/>
  <c r="BA36" i="3" s="1"/>
  <c r="BB36" i="3" s="1"/>
  <c r="AX36" i="3"/>
  <c r="BF36" i="3"/>
  <c r="BG36" i="3" s="1"/>
  <c r="BH36" i="3" s="1"/>
  <c r="BD36" i="3"/>
  <c r="BE37" i="3"/>
  <c r="BF34" i="6"/>
  <c r="BG34" i="6" s="1"/>
  <c r="BH34" i="6" s="1"/>
  <c r="BD34" i="6"/>
  <c r="BE35" i="6"/>
  <c r="AY37" i="6"/>
  <c r="AZ36" i="6"/>
  <c r="BA36" i="6" s="1"/>
  <c r="BB36" i="6" s="1"/>
  <c r="AX36" i="6"/>
  <c r="AU32" i="5"/>
  <c r="AV32" i="5" s="1"/>
  <c r="AW32" i="5" s="1"/>
  <c r="AS32" i="5"/>
  <c r="AT33" i="5"/>
  <c r="AZ34" i="5"/>
  <c r="BA33" i="5"/>
  <c r="BB33" i="5" s="1"/>
  <c r="BC33" i="5" s="1"/>
  <c r="AY33" i="5"/>
  <c r="BF37" i="3" l="1"/>
  <c r="BG37" i="3" s="1"/>
  <c r="BH37" i="3" s="1"/>
  <c r="BD37" i="3"/>
  <c r="BE38" i="3"/>
  <c r="AY38" i="3"/>
  <c r="AZ37" i="3"/>
  <c r="BA37" i="3" s="1"/>
  <c r="BB37" i="3" s="1"/>
  <c r="AX37" i="3"/>
  <c r="AY38" i="6"/>
  <c r="AZ37" i="6"/>
  <c r="BA37" i="6" s="1"/>
  <c r="BB37" i="6" s="1"/>
  <c r="AX37" i="6"/>
  <c r="BF35" i="6"/>
  <c r="BG35" i="6" s="1"/>
  <c r="BH35" i="6" s="1"/>
  <c r="BD35" i="6"/>
  <c r="BE36" i="6"/>
  <c r="AZ35" i="5"/>
  <c r="BA34" i="5"/>
  <c r="BB34" i="5" s="1"/>
  <c r="BC34" i="5" s="1"/>
  <c r="AY34" i="5"/>
  <c r="AU33" i="5"/>
  <c r="AV33" i="5" s="1"/>
  <c r="AW33" i="5" s="1"/>
  <c r="AS33" i="5"/>
  <c r="AT34" i="5"/>
  <c r="AY39" i="3" l="1"/>
  <c r="AX38" i="3"/>
  <c r="AZ38" i="3"/>
  <c r="BA38" i="3" s="1"/>
  <c r="BB38" i="3" s="1"/>
  <c r="BF38" i="3"/>
  <c r="BG38" i="3" s="1"/>
  <c r="BH38" i="3" s="1"/>
  <c r="BD38" i="3"/>
  <c r="BE39" i="3"/>
  <c r="BF36" i="6"/>
  <c r="BG36" i="6" s="1"/>
  <c r="BH36" i="6" s="1"/>
  <c r="BD36" i="6"/>
  <c r="BE37" i="6"/>
  <c r="AY39" i="6"/>
  <c r="AZ38" i="6"/>
  <c r="BA38" i="6" s="1"/>
  <c r="BB38" i="6" s="1"/>
  <c r="AX38" i="6"/>
  <c r="AU34" i="5"/>
  <c r="AV34" i="5" s="1"/>
  <c r="AW34" i="5" s="1"/>
  <c r="AS34" i="5"/>
  <c r="AT35" i="5"/>
  <c r="AZ36" i="5"/>
  <c r="BA35" i="5"/>
  <c r="BB35" i="5" s="1"/>
  <c r="BC35" i="5" s="1"/>
  <c r="AY35" i="5"/>
  <c r="BF39" i="3" l="1"/>
  <c r="BG39" i="3" s="1"/>
  <c r="BH39" i="3" s="1"/>
  <c r="BD39" i="3"/>
  <c r="BE40" i="3"/>
  <c r="AY40" i="3"/>
  <c r="AZ39" i="3"/>
  <c r="BA39" i="3" s="1"/>
  <c r="BB39" i="3" s="1"/>
  <c r="AX39" i="3"/>
  <c r="AY40" i="6"/>
  <c r="AZ39" i="6"/>
  <c r="BA39" i="6" s="1"/>
  <c r="BB39" i="6" s="1"/>
  <c r="AX39" i="6"/>
  <c r="BF37" i="6"/>
  <c r="BG37" i="6" s="1"/>
  <c r="BH37" i="6" s="1"/>
  <c r="BD37" i="6"/>
  <c r="BE38" i="6"/>
  <c r="AZ37" i="5"/>
  <c r="BA36" i="5"/>
  <c r="BB36" i="5" s="1"/>
  <c r="BC36" i="5" s="1"/>
  <c r="AY36" i="5"/>
  <c r="AU35" i="5"/>
  <c r="AV35" i="5" s="1"/>
  <c r="AW35" i="5" s="1"/>
  <c r="AS35" i="5"/>
  <c r="AT36" i="5"/>
  <c r="BF40" i="3" l="1"/>
  <c r="BG40" i="3" s="1"/>
  <c r="BH40" i="3" s="1"/>
  <c r="BD40" i="3"/>
  <c r="BE41" i="3"/>
  <c r="AY41" i="3"/>
  <c r="AX40" i="3"/>
  <c r="AZ40" i="3"/>
  <c r="BA40" i="3" s="1"/>
  <c r="BB40" i="3" s="1"/>
  <c r="BF38" i="6"/>
  <c r="BG38" i="6" s="1"/>
  <c r="BH38" i="6" s="1"/>
  <c r="BD38" i="6"/>
  <c r="BE39" i="6"/>
  <c r="AY41" i="6"/>
  <c r="AZ40" i="6"/>
  <c r="BA40" i="6" s="1"/>
  <c r="BB40" i="6" s="1"/>
  <c r="AX40" i="6"/>
  <c r="AU36" i="5"/>
  <c r="AV36" i="5" s="1"/>
  <c r="AW36" i="5" s="1"/>
  <c r="AS36" i="5"/>
  <c r="AT37" i="5"/>
  <c r="AZ38" i="5"/>
  <c r="BA37" i="5"/>
  <c r="BB37" i="5" s="1"/>
  <c r="BC37" i="5" s="1"/>
  <c r="AY37" i="5"/>
  <c r="AY42" i="3" l="1"/>
  <c r="AZ41" i="3"/>
  <c r="BA41" i="3" s="1"/>
  <c r="BB41" i="3" s="1"/>
  <c r="AX41" i="3"/>
  <c r="BF41" i="3"/>
  <c r="BG41" i="3" s="1"/>
  <c r="BH41" i="3" s="1"/>
  <c r="BD41" i="3"/>
  <c r="BE42" i="3"/>
  <c r="AY42" i="6"/>
  <c r="AZ41" i="6"/>
  <c r="BA41" i="6" s="1"/>
  <c r="BB41" i="6" s="1"/>
  <c r="AX41" i="6"/>
  <c r="BF39" i="6"/>
  <c r="BG39" i="6" s="1"/>
  <c r="BH39" i="6" s="1"/>
  <c r="BD39" i="6"/>
  <c r="BE40" i="6"/>
  <c r="AZ39" i="5"/>
  <c r="BA38" i="5"/>
  <c r="BB38" i="5" s="1"/>
  <c r="BC38" i="5" s="1"/>
  <c r="AY38" i="5"/>
  <c r="AU37" i="5"/>
  <c r="AV37" i="5" s="1"/>
  <c r="AW37" i="5" s="1"/>
  <c r="AS37" i="5"/>
  <c r="AT38" i="5"/>
  <c r="BF42" i="3" l="1"/>
  <c r="BG42" i="3" s="1"/>
  <c r="BH42" i="3" s="1"/>
  <c r="BD42" i="3"/>
  <c r="BE43" i="3"/>
  <c r="AY43" i="3"/>
  <c r="AX42" i="3"/>
  <c r="AZ42" i="3"/>
  <c r="BA42" i="3" s="1"/>
  <c r="BB42" i="3" s="1"/>
  <c r="BF40" i="6"/>
  <c r="BG40" i="6" s="1"/>
  <c r="BH40" i="6" s="1"/>
  <c r="BD40" i="6"/>
  <c r="BE41" i="6"/>
  <c r="AY43" i="6"/>
  <c r="AZ42" i="6"/>
  <c r="BA42" i="6" s="1"/>
  <c r="BB42" i="6" s="1"/>
  <c r="AX42" i="6"/>
  <c r="AU38" i="5"/>
  <c r="AV38" i="5" s="1"/>
  <c r="AW38" i="5" s="1"/>
  <c r="AS38" i="5"/>
  <c r="AT39" i="5"/>
  <c r="AZ40" i="5"/>
  <c r="BA39" i="5"/>
  <c r="BB39" i="5" s="1"/>
  <c r="BC39" i="5" s="1"/>
  <c r="AY39" i="5"/>
  <c r="AY44" i="3" l="1"/>
  <c r="AZ43" i="3"/>
  <c r="BA43" i="3" s="1"/>
  <c r="BB43" i="3" s="1"/>
  <c r="AX43" i="3"/>
  <c r="BF43" i="3"/>
  <c r="BG43" i="3" s="1"/>
  <c r="BH43" i="3" s="1"/>
  <c r="BD43" i="3"/>
  <c r="BE44" i="3"/>
  <c r="AY44" i="6"/>
  <c r="AZ43" i="6"/>
  <c r="BA43" i="6" s="1"/>
  <c r="BB43" i="6" s="1"/>
  <c r="AX43" i="6"/>
  <c r="BF41" i="6"/>
  <c r="BG41" i="6" s="1"/>
  <c r="BH41" i="6" s="1"/>
  <c r="BD41" i="6"/>
  <c r="BE42" i="6"/>
  <c r="AZ41" i="5"/>
  <c r="BA40" i="5"/>
  <c r="BB40" i="5" s="1"/>
  <c r="BC40" i="5" s="1"/>
  <c r="AY40" i="5"/>
  <c r="AU39" i="5"/>
  <c r="AV39" i="5" s="1"/>
  <c r="AW39" i="5" s="1"/>
  <c r="AS39" i="5"/>
  <c r="AT40" i="5"/>
  <c r="BE45" i="3" l="1"/>
  <c r="BF44" i="3"/>
  <c r="BG44" i="3" s="1"/>
  <c r="BH44" i="3" s="1"/>
  <c r="BD44" i="3"/>
  <c r="AY45" i="3"/>
  <c r="AX44" i="3"/>
  <c r="AZ44" i="3"/>
  <c r="BA44" i="3" s="1"/>
  <c r="BB44" i="3" s="1"/>
  <c r="BF42" i="6"/>
  <c r="BG42" i="6" s="1"/>
  <c r="BH42" i="6" s="1"/>
  <c r="BD42" i="6"/>
  <c r="BE43" i="6"/>
  <c r="AY45" i="6"/>
  <c r="AZ44" i="6"/>
  <c r="BA44" i="6" s="1"/>
  <c r="BB44" i="6" s="1"/>
  <c r="AX44" i="6"/>
  <c r="AU40" i="5"/>
  <c r="AV40" i="5" s="1"/>
  <c r="AW40" i="5" s="1"/>
  <c r="AS40" i="5"/>
  <c r="AT41" i="5"/>
  <c r="AZ42" i="5"/>
  <c r="BA41" i="5"/>
  <c r="BB41" i="5" s="1"/>
  <c r="BC41" i="5" s="1"/>
  <c r="AY41" i="5"/>
  <c r="AY46" i="3" l="1"/>
  <c r="AZ45" i="3"/>
  <c r="BA45" i="3" s="1"/>
  <c r="BB45" i="3" s="1"/>
  <c r="AX45" i="3"/>
  <c r="BE46" i="3"/>
  <c r="BF45" i="3"/>
  <c r="BG45" i="3" s="1"/>
  <c r="BH45" i="3" s="1"/>
  <c r="BD45" i="3"/>
  <c r="AY46" i="6"/>
  <c r="AZ45" i="6"/>
  <c r="BA45" i="6" s="1"/>
  <c r="BB45" i="6" s="1"/>
  <c r="AX45" i="6"/>
  <c r="BF43" i="6"/>
  <c r="BG43" i="6" s="1"/>
  <c r="BH43" i="6" s="1"/>
  <c r="BD43" i="6"/>
  <c r="BE44" i="6"/>
  <c r="AZ43" i="5"/>
  <c r="BA42" i="5"/>
  <c r="BB42" i="5" s="1"/>
  <c r="BC42" i="5" s="1"/>
  <c r="AY42" i="5"/>
  <c r="AU41" i="5"/>
  <c r="AV41" i="5" s="1"/>
  <c r="AW41" i="5" s="1"/>
  <c r="AS41" i="5"/>
  <c r="AT42" i="5"/>
  <c r="BE47" i="3" l="1"/>
  <c r="BF46" i="3"/>
  <c r="BG46" i="3" s="1"/>
  <c r="BH46" i="3" s="1"/>
  <c r="BD46" i="3"/>
  <c r="AZ46" i="3"/>
  <c r="BA46" i="3" s="1"/>
  <c r="BB46" i="3" s="1"/>
  <c r="AX46" i="3"/>
  <c r="AY47" i="3"/>
  <c r="BF44" i="6"/>
  <c r="BG44" i="6" s="1"/>
  <c r="BH44" i="6" s="1"/>
  <c r="BD44" i="6"/>
  <c r="BE45" i="6"/>
  <c r="AY47" i="6"/>
  <c r="AZ46" i="6"/>
  <c r="BA46" i="6" s="1"/>
  <c r="BB46" i="6" s="1"/>
  <c r="AX46" i="6"/>
  <c r="AU42" i="5"/>
  <c r="AV42" i="5" s="1"/>
  <c r="AW42" i="5" s="1"/>
  <c r="AS42" i="5"/>
  <c r="AT43" i="5"/>
  <c r="AZ44" i="5"/>
  <c r="BA43" i="5"/>
  <c r="BB43" i="5" s="1"/>
  <c r="BC43" i="5" s="1"/>
  <c r="AY43" i="5"/>
  <c r="AZ47" i="3" l="1"/>
  <c r="BA47" i="3" s="1"/>
  <c r="BB47" i="3" s="1"/>
  <c r="AX47" i="3"/>
  <c r="AY48" i="3"/>
  <c r="BE48" i="3"/>
  <c r="BF47" i="3"/>
  <c r="BG47" i="3" s="1"/>
  <c r="BH47" i="3" s="1"/>
  <c r="BD47" i="3"/>
  <c r="AY48" i="6"/>
  <c r="AZ47" i="6"/>
  <c r="BA47" i="6" s="1"/>
  <c r="BB47" i="6" s="1"/>
  <c r="AX47" i="6"/>
  <c r="BF45" i="6"/>
  <c r="BG45" i="6" s="1"/>
  <c r="BH45" i="6" s="1"/>
  <c r="BD45" i="6"/>
  <c r="BE46" i="6"/>
  <c r="AZ45" i="5"/>
  <c r="BA44" i="5"/>
  <c r="BB44" i="5" s="1"/>
  <c r="BC44" i="5" s="1"/>
  <c r="AY44" i="5"/>
  <c r="AU43" i="5"/>
  <c r="AV43" i="5" s="1"/>
  <c r="AW43" i="5" s="1"/>
  <c r="AS43" i="5"/>
  <c r="AT44" i="5"/>
  <c r="BE49" i="3" l="1"/>
  <c r="BF48" i="3"/>
  <c r="BG48" i="3" s="1"/>
  <c r="BH48" i="3" s="1"/>
  <c r="BD48" i="3"/>
  <c r="AZ48" i="3"/>
  <c r="BA48" i="3" s="1"/>
  <c r="BB48" i="3" s="1"/>
  <c r="AX48" i="3"/>
  <c r="AY49" i="3"/>
  <c r="BF46" i="6"/>
  <c r="BG46" i="6" s="1"/>
  <c r="BH46" i="6" s="1"/>
  <c r="BD46" i="6"/>
  <c r="BE47" i="6"/>
  <c r="AY49" i="6"/>
  <c r="AZ48" i="6"/>
  <c r="BA48" i="6" s="1"/>
  <c r="BB48" i="6" s="1"/>
  <c r="AX48" i="6"/>
  <c r="AU44" i="5"/>
  <c r="AV44" i="5" s="1"/>
  <c r="AW44" i="5" s="1"/>
  <c r="AS44" i="5"/>
  <c r="AT45" i="5"/>
  <c r="AZ46" i="5"/>
  <c r="BA45" i="5"/>
  <c r="BB45" i="5" s="1"/>
  <c r="BC45" i="5" s="1"/>
  <c r="AY45" i="5"/>
  <c r="AZ49" i="3" l="1"/>
  <c r="BA49" i="3" s="1"/>
  <c r="BB49" i="3" s="1"/>
  <c r="AX49" i="3"/>
  <c r="AY50" i="3"/>
  <c r="BE50" i="3"/>
  <c r="BF49" i="3"/>
  <c r="BG49" i="3" s="1"/>
  <c r="BH49" i="3" s="1"/>
  <c r="BD49" i="3"/>
  <c r="AY50" i="6"/>
  <c r="AZ49" i="6"/>
  <c r="BA49" i="6" s="1"/>
  <c r="BB49" i="6" s="1"/>
  <c r="AX49" i="6"/>
  <c r="BF47" i="6"/>
  <c r="BG47" i="6" s="1"/>
  <c r="BH47" i="6" s="1"/>
  <c r="BD47" i="6"/>
  <c r="BE48" i="6"/>
  <c r="AZ47" i="5"/>
  <c r="BA46" i="5"/>
  <c r="BB46" i="5" s="1"/>
  <c r="BC46" i="5" s="1"/>
  <c r="AY46" i="5"/>
  <c r="AU45" i="5"/>
  <c r="AV45" i="5" s="1"/>
  <c r="AW45" i="5" s="1"/>
  <c r="AS45" i="5"/>
  <c r="AT46" i="5"/>
  <c r="BE51" i="3" l="1"/>
  <c r="BF50" i="3"/>
  <c r="BG50" i="3" s="1"/>
  <c r="BH50" i="3" s="1"/>
  <c r="BD50" i="3"/>
  <c r="AZ50" i="3"/>
  <c r="BA50" i="3" s="1"/>
  <c r="BB50" i="3" s="1"/>
  <c r="AX50" i="3"/>
  <c r="AY51" i="3"/>
  <c r="BF48" i="6"/>
  <c r="BG48" i="6" s="1"/>
  <c r="BH48" i="6" s="1"/>
  <c r="BD48" i="6"/>
  <c r="BE49" i="6"/>
  <c r="AY51" i="6"/>
  <c r="AZ50" i="6"/>
  <c r="BA50" i="6" s="1"/>
  <c r="BB50" i="6" s="1"/>
  <c r="AX50" i="6"/>
  <c r="AU46" i="5"/>
  <c r="AV46" i="5" s="1"/>
  <c r="AW46" i="5" s="1"/>
  <c r="AS46" i="5"/>
  <c r="AT47" i="5"/>
  <c r="AZ48" i="5"/>
  <c r="BA47" i="5"/>
  <c r="BB47" i="5" s="1"/>
  <c r="BC47" i="5" s="1"/>
  <c r="AY47" i="5"/>
  <c r="AZ51" i="3" l="1"/>
  <c r="BA51" i="3" s="1"/>
  <c r="BB51" i="3" s="1"/>
  <c r="AX51" i="3"/>
  <c r="AY52" i="3"/>
  <c r="BE52" i="3"/>
  <c r="BF51" i="3"/>
  <c r="BG51" i="3" s="1"/>
  <c r="BH51" i="3" s="1"/>
  <c r="BD51" i="3"/>
  <c r="AY52" i="6"/>
  <c r="AZ51" i="6"/>
  <c r="BA51" i="6" s="1"/>
  <c r="BB51" i="6" s="1"/>
  <c r="AX51" i="6"/>
  <c r="BF49" i="6"/>
  <c r="BG49" i="6" s="1"/>
  <c r="BH49" i="6" s="1"/>
  <c r="BD49" i="6"/>
  <c r="BE50" i="6"/>
  <c r="AZ49" i="5"/>
  <c r="BA48" i="5"/>
  <c r="BB48" i="5" s="1"/>
  <c r="BC48" i="5" s="1"/>
  <c r="AY48" i="5"/>
  <c r="AU47" i="5"/>
  <c r="AV47" i="5" s="1"/>
  <c r="AW47" i="5" s="1"/>
  <c r="AS47" i="5"/>
  <c r="AT48" i="5"/>
  <c r="BE53" i="3" l="1"/>
  <c r="BF52" i="3"/>
  <c r="BG52" i="3" s="1"/>
  <c r="BH52" i="3" s="1"/>
  <c r="BD52" i="3"/>
  <c r="AZ52" i="3"/>
  <c r="BA52" i="3" s="1"/>
  <c r="BB52" i="3" s="1"/>
  <c r="AX52" i="3"/>
  <c r="AY53" i="3"/>
  <c r="BF50" i="6"/>
  <c r="BG50" i="6" s="1"/>
  <c r="BH50" i="6" s="1"/>
  <c r="BD50" i="6"/>
  <c r="BE51" i="6"/>
  <c r="AY53" i="6"/>
  <c r="AZ52" i="6"/>
  <c r="BA52" i="6" s="1"/>
  <c r="BB52" i="6" s="1"/>
  <c r="AX52" i="6"/>
  <c r="AU48" i="5"/>
  <c r="AV48" i="5" s="1"/>
  <c r="AW48" i="5" s="1"/>
  <c r="AS48" i="5"/>
  <c r="AT49" i="5"/>
  <c r="AZ50" i="5"/>
  <c r="BA49" i="5"/>
  <c r="BB49" i="5" s="1"/>
  <c r="BC49" i="5" s="1"/>
  <c r="AY49" i="5"/>
  <c r="AZ53" i="3" l="1"/>
  <c r="BA53" i="3" s="1"/>
  <c r="BB53" i="3" s="1"/>
  <c r="AX53" i="3"/>
  <c r="AY54" i="3"/>
  <c r="BE54" i="3"/>
  <c r="BF53" i="3"/>
  <c r="BG53" i="3" s="1"/>
  <c r="BH53" i="3" s="1"/>
  <c r="BD53" i="3"/>
  <c r="AY54" i="6"/>
  <c r="AZ53" i="6"/>
  <c r="BA53" i="6" s="1"/>
  <c r="BB53" i="6" s="1"/>
  <c r="AX53" i="6"/>
  <c r="BF51" i="6"/>
  <c r="BG51" i="6" s="1"/>
  <c r="BH51" i="6" s="1"/>
  <c r="BD51" i="6"/>
  <c r="BE52" i="6"/>
  <c r="AZ51" i="5"/>
  <c r="BA50" i="5"/>
  <c r="BB50" i="5" s="1"/>
  <c r="BC50" i="5" s="1"/>
  <c r="AY50" i="5"/>
  <c r="AU49" i="5"/>
  <c r="AV49" i="5" s="1"/>
  <c r="AW49" i="5" s="1"/>
  <c r="AS49" i="5"/>
  <c r="AT50" i="5"/>
  <c r="BE55" i="3" l="1"/>
  <c r="BF54" i="3"/>
  <c r="BG54" i="3" s="1"/>
  <c r="BH54" i="3" s="1"/>
  <c r="BD54" i="3"/>
  <c r="AZ54" i="3"/>
  <c r="BA54" i="3" s="1"/>
  <c r="BB54" i="3" s="1"/>
  <c r="AX54" i="3"/>
  <c r="AY55" i="3"/>
  <c r="BF52" i="6"/>
  <c r="BG52" i="6" s="1"/>
  <c r="BH52" i="6" s="1"/>
  <c r="BD52" i="6"/>
  <c r="BE53" i="6"/>
  <c r="AY55" i="6"/>
  <c r="AZ54" i="6"/>
  <c r="BA54" i="6" s="1"/>
  <c r="BB54" i="6" s="1"/>
  <c r="AX54" i="6"/>
  <c r="AU50" i="5"/>
  <c r="AV50" i="5" s="1"/>
  <c r="AW50" i="5" s="1"/>
  <c r="AS50" i="5"/>
  <c r="AT51" i="5"/>
  <c r="AZ52" i="5"/>
  <c r="BA51" i="5"/>
  <c r="BB51" i="5" s="1"/>
  <c r="BC51" i="5" s="1"/>
  <c r="AY51" i="5"/>
  <c r="AZ55" i="3" l="1"/>
  <c r="BA55" i="3" s="1"/>
  <c r="BB55" i="3" s="1"/>
  <c r="AX55" i="3"/>
  <c r="AY56" i="3"/>
  <c r="BE56" i="3"/>
  <c r="BF55" i="3"/>
  <c r="BG55" i="3" s="1"/>
  <c r="BH55" i="3" s="1"/>
  <c r="BD55" i="3"/>
  <c r="AY56" i="6"/>
  <c r="AZ55" i="6"/>
  <c r="BA55" i="6" s="1"/>
  <c r="BB55" i="6" s="1"/>
  <c r="AX55" i="6"/>
  <c r="BF53" i="6"/>
  <c r="BG53" i="6" s="1"/>
  <c r="BH53" i="6" s="1"/>
  <c r="BD53" i="6"/>
  <c r="BE54" i="6"/>
  <c r="AZ53" i="5"/>
  <c r="BA52" i="5"/>
  <c r="BB52" i="5" s="1"/>
  <c r="BC52" i="5" s="1"/>
  <c r="AY52" i="5"/>
  <c r="AU51" i="5"/>
  <c r="AV51" i="5" s="1"/>
  <c r="AW51" i="5" s="1"/>
  <c r="AS51" i="5"/>
  <c r="AT52" i="5"/>
  <c r="BE57" i="3" l="1"/>
  <c r="BF56" i="3"/>
  <c r="BG56" i="3" s="1"/>
  <c r="BH56" i="3" s="1"/>
  <c r="BD56" i="3"/>
  <c r="AZ56" i="3"/>
  <c r="BA56" i="3" s="1"/>
  <c r="BB56" i="3" s="1"/>
  <c r="AX56" i="3"/>
  <c r="AY57" i="3"/>
  <c r="BF54" i="6"/>
  <c r="BG54" i="6" s="1"/>
  <c r="BH54" i="6" s="1"/>
  <c r="BD54" i="6"/>
  <c r="BE55" i="6"/>
  <c r="AZ56" i="6"/>
  <c r="BA56" i="6" s="1"/>
  <c r="BB56" i="6" s="1"/>
  <c r="AX56" i="6"/>
  <c r="AY57" i="6"/>
  <c r="AU52" i="5"/>
  <c r="AV52" i="5" s="1"/>
  <c r="AW52" i="5" s="1"/>
  <c r="AS52" i="5"/>
  <c r="AT53" i="5"/>
  <c r="AZ54" i="5"/>
  <c r="BA53" i="5"/>
  <c r="BB53" i="5" s="1"/>
  <c r="BC53" i="5" s="1"/>
  <c r="AY53" i="5"/>
  <c r="AZ57" i="3" l="1"/>
  <c r="BA57" i="3" s="1"/>
  <c r="BB57" i="3" s="1"/>
  <c r="AX57" i="3"/>
  <c r="AY58" i="3"/>
  <c r="BE58" i="3"/>
  <c r="BF57" i="3"/>
  <c r="BG57" i="3" s="1"/>
  <c r="BH57" i="3" s="1"/>
  <c r="BD57" i="3"/>
  <c r="AZ57" i="6"/>
  <c r="BA57" i="6" s="1"/>
  <c r="BB57" i="6" s="1"/>
  <c r="AX57" i="6"/>
  <c r="AY58" i="6"/>
  <c r="BE56" i="6"/>
  <c r="BF55" i="6"/>
  <c r="BG55" i="6" s="1"/>
  <c r="BH55" i="6" s="1"/>
  <c r="BD55" i="6"/>
  <c r="AZ55" i="5"/>
  <c r="BA54" i="5"/>
  <c r="BB54" i="5" s="1"/>
  <c r="BC54" i="5" s="1"/>
  <c r="AY54" i="5"/>
  <c r="AU53" i="5"/>
  <c r="AV53" i="5" s="1"/>
  <c r="AW53" i="5" s="1"/>
  <c r="AS53" i="5"/>
  <c r="AT54" i="5"/>
  <c r="BE59" i="3" l="1"/>
  <c r="BF58" i="3"/>
  <c r="BG58" i="3" s="1"/>
  <c r="BH58" i="3" s="1"/>
  <c r="BD58" i="3"/>
  <c r="AZ58" i="3"/>
  <c r="BA58" i="3" s="1"/>
  <c r="BB58" i="3" s="1"/>
  <c r="AX58" i="3"/>
  <c r="AY59" i="3"/>
  <c r="BE57" i="6"/>
  <c r="BD56" i="6"/>
  <c r="BF56" i="6"/>
  <c r="BG56" i="6" s="1"/>
  <c r="BH56" i="6" s="1"/>
  <c r="AZ58" i="6"/>
  <c r="BA58" i="6" s="1"/>
  <c r="BB58" i="6" s="1"/>
  <c r="AX58" i="6"/>
  <c r="AY59" i="6"/>
  <c r="AU54" i="5"/>
  <c r="AV54" i="5" s="1"/>
  <c r="AW54" i="5" s="1"/>
  <c r="AS54" i="5"/>
  <c r="AT55" i="5"/>
  <c r="AZ56" i="5"/>
  <c r="BA55" i="5"/>
  <c r="BB55" i="5" s="1"/>
  <c r="BC55" i="5" s="1"/>
  <c r="AY55" i="5"/>
  <c r="AZ59" i="3" l="1"/>
  <c r="BA59" i="3" s="1"/>
  <c r="BB59" i="3" s="1"/>
  <c r="AX59" i="3"/>
  <c r="AY60" i="3"/>
  <c r="BE60" i="3"/>
  <c r="BF59" i="3"/>
  <c r="BG59" i="3" s="1"/>
  <c r="BH59" i="3" s="1"/>
  <c r="BD59" i="3"/>
  <c r="AZ59" i="6"/>
  <c r="BA59" i="6" s="1"/>
  <c r="BB59" i="6" s="1"/>
  <c r="AX59" i="6"/>
  <c r="AY60" i="6"/>
  <c r="BE58" i="6"/>
  <c r="BF57" i="6"/>
  <c r="BG57" i="6" s="1"/>
  <c r="BH57" i="6" s="1"/>
  <c r="BD57" i="6"/>
  <c r="AZ57" i="5"/>
  <c r="BA56" i="5"/>
  <c r="BB56" i="5" s="1"/>
  <c r="BC56" i="5" s="1"/>
  <c r="AY56" i="5"/>
  <c r="AU55" i="5"/>
  <c r="AV55" i="5" s="1"/>
  <c r="AW55" i="5" s="1"/>
  <c r="AS55" i="5"/>
  <c r="AT56" i="5"/>
  <c r="BE61" i="3" l="1"/>
  <c r="BF60" i="3"/>
  <c r="BG60" i="3" s="1"/>
  <c r="BH60" i="3" s="1"/>
  <c r="BD60" i="3"/>
  <c r="AZ60" i="3"/>
  <c r="BA60" i="3" s="1"/>
  <c r="BB60" i="3" s="1"/>
  <c r="AX60" i="3"/>
  <c r="AY61" i="3"/>
  <c r="BE59" i="6"/>
  <c r="BD58" i="6"/>
  <c r="BF58" i="6"/>
  <c r="BG58" i="6" s="1"/>
  <c r="BH58" i="6" s="1"/>
  <c r="AZ60" i="6"/>
  <c r="BA60" i="6" s="1"/>
  <c r="BB60" i="6" s="1"/>
  <c r="AX60" i="6"/>
  <c r="AY61" i="6"/>
  <c r="AU56" i="5"/>
  <c r="AV56" i="5" s="1"/>
  <c r="AW56" i="5" s="1"/>
  <c r="AS56" i="5"/>
  <c r="AT57" i="5"/>
  <c r="AZ58" i="5"/>
  <c r="BA57" i="5"/>
  <c r="BB57" i="5" s="1"/>
  <c r="BC57" i="5" s="1"/>
  <c r="AY57" i="5"/>
  <c r="AZ61" i="3" l="1"/>
  <c r="BA61" i="3" s="1"/>
  <c r="BB61" i="3" s="1"/>
  <c r="AX61" i="3"/>
  <c r="AY62" i="3"/>
  <c r="BE62" i="3"/>
  <c r="BF61" i="3"/>
  <c r="BG61" i="3" s="1"/>
  <c r="BH61" i="3" s="1"/>
  <c r="BD61" i="3"/>
  <c r="AZ61" i="6"/>
  <c r="BA61" i="6" s="1"/>
  <c r="BB61" i="6" s="1"/>
  <c r="AX61" i="6"/>
  <c r="AY62" i="6"/>
  <c r="BE60" i="6"/>
  <c r="BF59" i="6"/>
  <c r="BG59" i="6" s="1"/>
  <c r="BH59" i="6" s="1"/>
  <c r="BD59" i="6"/>
  <c r="AZ59" i="5"/>
  <c r="BA58" i="5"/>
  <c r="BB58" i="5" s="1"/>
  <c r="BC58" i="5" s="1"/>
  <c r="AY58" i="5"/>
  <c r="AU57" i="5"/>
  <c r="AV57" i="5" s="1"/>
  <c r="AW57" i="5" s="1"/>
  <c r="AS57" i="5"/>
  <c r="AT58" i="5"/>
  <c r="BE63" i="3" l="1"/>
  <c r="BF62" i="3"/>
  <c r="BG62" i="3" s="1"/>
  <c r="BH62" i="3" s="1"/>
  <c r="BD62" i="3"/>
  <c r="AZ62" i="3"/>
  <c r="BA62" i="3" s="1"/>
  <c r="BB62" i="3" s="1"/>
  <c r="AX62" i="3"/>
  <c r="AY63" i="3"/>
  <c r="AZ62" i="6"/>
  <c r="BA62" i="6" s="1"/>
  <c r="BB62" i="6" s="1"/>
  <c r="AX62" i="6"/>
  <c r="AY63" i="6"/>
  <c r="BE61" i="6"/>
  <c r="BD60" i="6"/>
  <c r="BF60" i="6"/>
  <c r="BG60" i="6" s="1"/>
  <c r="BH60" i="6" s="1"/>
  <c r="AU58" i="5"/>
  <c r="AV58" i="5" s="1"/>
  <c r="AW58" i="5" s="1"/>
  <c r="AS58" i="5"/>
  <c r="AT59" i="5"/>
  <c r="AZ60" i="5"/>
  <c r="BA59" i="5"/>
  <c r="BB59" i="5" s="1"/>
  <c r="BC59" i="5" s="1"/>
  <c r="AY59" i="5"/>
  <c r="AZ63" i="3" l="1"/>
  <c r="BA63" i="3" s="1"/>
  <c r="BB63" i="3" s="1"/>
  <c r="AX63" i="3"/>
  <c r="AY64" i="3"/>
  <c r="BE64" i="3"/>
  <c r="BF63" i="3"/>
  <c r="BG63" i="3" s="1"/>
  <c r="BH63" i="3" s="1"/>
  <c r="BD63" i="3"/>
  <c r="BE62" i="6"/>
  <c r="BF61" i="6"/>
  <c r="BG61" i="6" s="1"/>
  <c r="BH61" i="6" s="1"/>
  <c r="BD61" i="6"/>
  <c r="AZ63" i="6"/>
  <c r="BA63" i="6" s="1"/>
  <c r="BB63" i="6" s="1"/>
  <c r="AX63" i="6"/>
  <c r="AY64" i="6"/>
  <c r="AZ61" i="5"/>
  <c r="BA60" i="5"/>
  <c r="BB60" i="5" s="1"/>
  <c r="BC60" i="5" s="1"/>
  <c r="AY60" i="5"/>
  <c r="AU59" i="5"/>
  <c r="AV59" i="5" s="1"/>
  <c r="AW59" i="5" s="1"/>
  <c r="AS59" i="5"/>
  <c r="AT60" i="5"/>
  <c r="BE65" i="3" l="1"/>
  <c r="BF64" i="3"/>
  <c r="BG64" i="3" s="1"/>
  <c r="BH64" i="3" s="1"/>
  <c r="BD64" i="3"/>
  <c r="AZ64" i="3"/>
  <c r="BA64" i="3" s="1"/>
  <c r="BB64" i="3" s="1"/>
  <c r="AX64" i="3"/>
  <c r="AY65" i="3"/>
  <c r="AZ64" i="6"/>
  <c r="BA64" i="6" s="1"/>
  <c r="BB64" i="6" s="1"/>
  <c r="AX64" i="6"/>
  <c r="AY65" i="6"/>
  <c r="BE63" i="6"/>
  <c r="BD62" i="6"/>
  <c r="BF62" i="6"/>
  <c r="BG62" i="6" s="1"/>
  <c r="BH62" i="6" s="1"/>
  <c r="AU60" i="5"/>
  <c r="AV60" i="5" s="1"/>
  <c r="AW60" i="5" s="1"/>
  <c r="AS60" i="5"/>
  <c r="AT61" i="5"/>
  <c r="AZ62" i="5"/>
  <c r="BA61" i="5"/>
  <c r="BB61" i="5" s="1"/>
  <c r="BC61" i="5" s="1"/>
  <c r="AY61" i="5"/>
  <c r="AZ65" i="3" l="1"/>
  <c r="BA65" i="3" s="1"/>
  <c r="BB65" i="3" s="1"/>
  <c r="AX65" i="3"/>
  <c r="AY66" i="3"/>
  <c r="BE66" i="3"/>
  <c r="BF65" i="3"/>
  <c r="BG65" i="3" s="1"/>
  <c r="BH65" i="3" s="1"/>
  <c r="BD65" i="3"/>
  <c r="BE64" i="6"/>
  <c r="BF63" i="6"/>
  <c r="BG63" i="6" s="1"/>
  <c r="BH63" i="6" s="1"/>
  <c r="BD63" i="6"/>
  <c r="AZ65" i="6"/>
  <c r="BA65" i="6" s="1"/>
  <c r="BB65" i="6" s="1"/>
  <c r="AX65" i="6"/>
  <c r="AY66" i="6"/>
  <c r="AZ63" i="5"/>
  <c r="BA62" i="5"/>
  <c r="BB62" i="5" s="1"/>
  <c r="BC62" i="5" s="1"/>
  <c r="AY62" i="5"/>
  <c r="AU61" i="5"/>
  <c r="AV61" i="5" s="1"/>
  <c r="AW61" i="5" s="1"/>
  <c r="AS61" i="5"/>
  <c r="AT62" i="5"/>
  <c r="BE67" i="3" l="1"/>
  <c r="BF66" i="3"/>
  <c r="BG66" i="3" s="1"/>
  <c r="BH66" i="3" s="1"/>
  <c r="BD66" i="3"/>
  <c r="AZ66" i="3"/>
  <c r="BA66" i="3" s="1"/>
  <c r="BB66" i="3" s="1"/>
  <c r="AX66" i="3"/>
  <c r="AY67" i="3"/>
  <c r="AZ66" i="6"/>
  <c r="BA66" i="6" s="1"/>
  <c r="BB66" i="6" s="1"/>
  <c r="AX66" i="6"/>
  <c r="AY67" i="6"/>
  <c r="BE65" i="6"/>
  <c r="BD64" i="6"/>
  <c r="BF64" i="6"/>
  <c r="BG64" i="6" s="1"/>
  <c r="BH64" i="6" s="1"/>
  <c r="AU62" i="5"/>
  <c r="AV62" i="5" s="1"/>
  <c r="AW62" i="5" s="1"/>
  <c r="AS62" i="5"/>
  <c r="AT63" i="5"/>
  <c r="AZ64" i="5"/>
  <c r="BA63" i="5"/>
  <c r="BB63" i="5" s="1"/>
  <c r="BC63" i="5" s="1"/>
  <c r="AY63" i="5"/>
  <c r="AZ67" i="3" l="1"/>
  <c r="BA67" i="3" s="1"/>
  <c r="BB67" i="3" s="1"/>
  <c r="AX67" i="3"/>
  <c r="AY68" i="3"/>
  <c r="BE68" i="3"/>
  <c r="BF67" i="3"/>
  <c r="BG67" i="3" s="1"/>
  <c r="BH67" i="3" s="1"/>
  <c r="BD67" i="3"/>
  <c r="BE66" i="6"/>
  <c r="BF65" i="6"/>
  <c r="BG65" i="6" s="1"/>
  <c r="BH65" i="6" s="1"/>
  <c r="BD65" i="6"/>
  <c r="AZ67" i="6"/>
  <c r="BA67" i="6" s="1"/>
  <c r="BB67" i="6" s="1"/>
  <c r="AX67" i="6"/>
  <c r="AY68" i="6"/>
  <c r="AZ65" i="5"/>
  <c r="BA64" i="5"/>
  <c r="BB64" i="5" s="1"/>
  <c r="BC64" i="5" s="1"/>
  <c r="AY64" i="5"/>
  <c r="AU63" i="5"/>
  <c r="AV63" i="5" s="1"/>
  <c r="AW63" i="5" s="1"/>
  <c r="AS63" i="5"/>
  <c r="AT64" i="5"/>
  <c r="BE69" i="3" l="1"/>
  <c r="BF68" i="3"/>
  <c r="BG68" i="3" s="1"/>
  <c r="BH68" i="3" s="1"/>
  <c r="BD68" i="3"/>
  <c r="AZ68" i="3"/>
  <c r="BA68" i="3" s="1"/>
  <c r="BB68" i="3" s="1"/>
  <c r="AX68" i="3"/>
  <c r="AY69" i="3"/>
  <c r="AZ68" i="6"/>
  <c r="BA68" i="6" s="1"/>
  <c r="BB68" i="6" s="1"/>
  <c r="AX68" i="6"/>
  <c r="AY69" i="6"/>
  <c r="BE67" i="6"/>
  <c r="BD66" i="6"/>
  <c r="BF66" i="6"/>
  <c r="BG66" i="6" s="1"/>
  <c r="BH66" i="6" s="1"/>
  <c r="AU64" i="5"/>
  <c r="AV64" i="5" s="1"/>
  <c r="AW64" i="5" s="1"/>
  <c r="AS64" i="5"/>
  <c r="AT65" i="5"/>
  <c r="AZ66" i="5"/>
  <c r="BA65" i="5"/>
  <c r="BB65" i="5" s="1"/>
  <c r="BC65" i="5" s="1"/>
  <c r="AY65" i="5"/>
  <c r="AZ69" i="3" l="1"/>
  <c r="BA69" i="3" s="1"/>
  <c r="BB69" i="3" s="1"/>
  <c r="AX69" i="3"/>
  <c r="AY70" i="3"/>
  <c r="BE70" i="3"/>
  <c r="BF69" i="3"/>
  <c r="BG69" i="3" s="1"/>
  <c r="BH69" i="3" s="1"/>
  <c r="BD69" i="3"/>
  <c r="BE68" i="6"/>
  <c r="BF67" i="6"/>
  <c r="BG67" i="6" s="1"/>
  <c r="BH67" i="6" s="1"/>
  <c r="BD67" i="6"/>
  <c r="AZ69" i="6"/>
  <c r="BA69" i="6" s="1"/>
  <c r="BB69" i="6" s="1"/>
  <c r="AX69" i="6"/>
  <c r="AY70" i="6"/>
  <c r="AZ67" i="5"/>
  <c r="BA66" i="5"/>
  <c r="BB66" i="5" s="1"/>
  <c r="BC66" i="5" s="1"/>
  <c r="AY66" i="5"/>
  <c r="AU65" i="5"/>
  <c r="AV65" i="5" s="1"/>
  <c r="AW65" i="5" s="1"/>
  <c r="AS65" i="5"/>
  <c r="AT66" i="5"/>
  <c r="BE71" i="3" l="1"/>
  <c r="BF70" i="3"/>
  <c r="BG70" i="3" s="1"/>
  <c r="BH70" i="3" s="1"/>
  <c r="BD70" i="3"/>
  <c r="AZ70" i="3"/>
  <c r="BA70" i="3" s="1"/>
  <c r="BB70" i="3" s="1"/>
  <c r="AX70" i="3"/>
  <c r="AY71" i="3"/>
  <c r="AZ70" i="6"/>
  <c r="BA70" i="6" s="1"/>
  <c r="BB70" i="6" s="1"/>
  <c r="AX70" i="6"/>
  <c r="AY71" i="6"/>
  <c r="BE69" i="6"/>
  <c r="BD68" i="6"/>
  <c r="BF68" i="6"/>
  <c r="BG68" i="6" s="1"/>
  <c r="BH68" i="6" s="1"/>
  <c r="AU66" i="5"/>
  <c r="AV66" i="5" s="1"/>
  <c r="AW66" i="5" s="1"/>
  <c r="AS66" i="5"/>
  <c r="AT67" i="5"/>
  <c r="AZ68" i="5"/>
  <c r="BA67" i="5"/>
  <c r="BB67" i="5" s="1"/>
  <c r="BC67" i="5" s="1"/>
  <c r="AY67" i="5"/>
  <c r="AZ71" i="3" l="1"/>
  <c r="BA71" i="3" s="1"/>
  <c r="BB71" i="3" s="1"/>
  <c r="AX71" i="3"/>
  <c r="AY72" i="3"/>
  <c r="BE72" i="3"/>
  <c r="BF71" i="3"/>
  <c r="BG71" i="3" s="1"/>
  <c r="BH71" i="3" s="1"/>
  <c r="BD71" i="3"/>
  <c r="BE70" i="6"/>
  <c r="BF69" i="6"/>
  <c r="BG69" i="6" s="1"/>
  <c r="BH69" i="6" s="1"/>
  <c r="BD69" i="6"/>
  <c r="AZ71" i="6"/>
  <c r="BA71" i="6" s="1"/>
  <c r="BB71" i="6" s="1"/>
  <c r="AX71" i="6"/>
  <c r="AY72" i="6"/>
  <c r="AZ69" i="5"/>
  <c r="BA68" i="5"/>
  <c r="BB68" i="5" s="1"/>
  <c r="BC68" i="5" s="1"/>
  <c r="AY68" i="5"/>
  <c r="AU67" i="5"/>
  <c r="AV67" i="5" s="1"/>
  <c r="AW67" i="5" s="1"/>
  <c r="AS67" i="5"/>
  <c r="AT68" i="5"/>
  <c r="BE73" i="3" l="1"/>
  <c r="BF72" i="3"/>
  <c r="BG72" i="3" s="1"/>
  <c r="BH72" i="3" s="1"/>
  <c r="BD72" i="3"/>
  <c r="AZ72" i="3"/>
  <c r="BA72" i="3" s="1"/>
  <c r="BB72" i="3" s="1"/>
  <c r="AX72" i="3"/>
  <c r="AY73" i="3"/>
  <c r="AZ72" i="6"/>
  <c r="BA72" i="6" s="1"/>
  <c r="BB72" i="6" s="1"/>
  <c r="AX72" i="6"/>
  <c r="AY73" i="6"/>
  <c r="BE71" i="6"/>
  <c r="BD70" i="6"/>
  <c r="BF70" i="6"/>
  <c r="BG70" i="6" s="1"/>
  <c r="BH70" i="6" s="1"/>
  <c r="AU68" i="5"/>
  <c r="AV68" i="5" s="1"/>
  <c r="AW68" i="5" s="1"/>
  <c r="AS68" i="5"/>
  <c r="AT69" i="5"/>
  <c r="AZ70" i="5"/>
  <c r="BA69" i="5"/>
  <c r="BB69" i="5" s="1"/>
  <c r="BC69" i="5" s="1"/>
  <c r="AY69" i="5"/>
  <c r="AZ73" i="3" l="1"/>
  <c r="BA73" i="3" s="1"/>
  <c r="BB73" i="3" s="1"/>
  <c r="AX73" i="3"/>
  <c r="AY74" i="3"/>
  <c r="BE74" i="3"/>
  <c r="BF73" i="3"/>
  <c r="BG73" i="3" s="1"/>
  <c r="BH73" i="3" s="1"/>
  <c r="BD73" i="3"/>
  <c r="BE72" i="6"/>
  <c r="BF71" i="6"/>
  <c r="BG71" i="6" s="1"/>
  <c r="BH71" i="6" s="1"/>
  <c r="BD71" i="6"/>
  <c r="AZ73" i="6"/>
  <c r="BA73" i="6" s="1"/>
  <c r="BB73" i="6" s="1"/>
  <c r="AX73" i="6"/>
  <c r="AY74" i="6"/>
  <c r="AZ71" i="5"/>
  <c r="BA70" i="5"/>
  <c r="BB70" i="5" s="1"/>
  <c r="BC70" i="5" s="1"/>
  <c r="AY70" i="5"/>
  <c r="AU69" i="5"/>
  <c r="AV69" i="5" s="1"/>
  <c r="AW69" i="5" s="1"/>
  <c r="AS69" i="5"/>
  <c r="AT70" i="5"/>
  <c r="BE75" i="3" l="1"/>
  <c r="BF74" i="3"/>
  <c r="BG74" i="3" s="1"/>
  <c r="BH74" i="3" s="1"/>
  <c r="BD74" i="3"/>
  <c r="AZ74" i="3"/>
  <c r="BA74" i="3" s="1"/>
  <c r="BB74" i="3" s="1"/>
  <c r="AX74" i="3"/>
  <c r="AY75" i="3"/>
  <c r="AZ74" i="6"/>
  <c r="BA74" i="6" s="1"/>
  <c r="BB74" i="6" s="1"/>
  <c r="AX74" i="6"/>
  <c r="AY75" i="6"/>
  <c r="BE73" i="6"/>
  <c r="BD72" i="6"/>
  <c r="BF72" i="6"/>
  <c r="BG72" i="6" s="1"/>
  <c r="BH72" i="6" s="1"/>
  <c r="AU70" i="5"/>
  <c r="AV70" i="5" s="1"/>
  <c r="AW70" i="5" s="1"/>
  <c r="AS70" i="5"/>
  <c r="AT71" i="5"/>
  <c r="AZ72" i="5"/>
  <c r="BA71" i="5"/>
  <c r="BB71" i="5" s="1"/>
  <c r="BC71" i="5" s="1"/>
  <c r="AY71" i="5"/>
  <c r="AZ75" i="3" l="1"/>
  <c r="BA75" i="3" s="1"/>
  <c r="BB75" i="3" s="1"/>
  <c r="AX75" i="3"/>
  <c r="AY76" i="3"/>
  <c r="BE76" i="3"/>
  <c r="BF75" i="3"/>
  <c r="BG75" i="3" s="1"/>
  <c r="BH75" i="3" s="1"/>
  <c r="BD75" i="3"/>
  <c r="BE74" i="6"/>
  <c r="BF73" i="6"/>
  <c r="BG73" i="6" s="1"/>
  <c r="BH73" i="6" s="1"/>
  <c r="BD73" i="6"/>
  <c r="AZ75" i="6"/>
  <c r="BA75" i="6" s="1"/>
  <c r="BB75" i="6" s="1"/>
  <c r="AX75" i="6"/>
  <c r="AY76" i="6"/>
  <c r="AZ73" i="5"/>
  <c r="BA72" i="5"/>
  <c r="BB72" i="5" s="1"/>
  <c r="BC72" i="5" s="1"/>
  <c r="AY72" i="5"/>
  <c r="AU71" i="5"/>
  <c r="AV71" i="5" s="1"/>
  <c r="AW71" i="5" s="1"/>
  <c r="AS71" i="5"/>
  <c r="AT72" i="5"/>
  <c r="BE77" i="3" l="1"/>
  <c r="BF76" i="3"/>
  <c r="BG76" i="3" s="1"/>
  <c r="BH76" i="3" s="1"/>
  <c r="BD76" i="3"/>
  <c r="AZ76" i="3"/>
  <c r="BA76" i="3" s="1"/>
  <c r="BB76" i="3" s="1"/>
  <c r="AX76" i="3"/>
  <c r="AY77" i="3"/>
  <c r="AZ76" i="6"/>
  <c r="BA76" i="6" s="1"/>
  <c r="BB76" i="6" s="1"/>
  <c r="AX76" i="6"/>
  <c r="AY77" i="6"/>
  <c r="BE75" i="6"/>
  <c r="BD74" i="6"/>
  <c r="BF74" i="6"/>
  <c r="BG74" i="6" s="1"/>
  <c r="BH74" i="6" s="1"/>
  <c r="AU72" i="5"/>
  <c r="AV72" i="5" s="1"/>
  <c r="AW72" i="5" s="1"/>
  <c r="AS72" i="5"/>
  <c r="AT73" i="5"/>
  <c r="AZ74" i="5"/>
  <c r="BA73" i="5"/>
  <c r="BB73" i="5" s="1"/>
  <c r="BC73" i="5" s="1"/>
  <c r="AY73" i="5"/>
  <c r="AZ77" i="3" l="1"/>
  <c r="BA77" i="3" s="1"/>
  <c r="BB77" i="3" s="1"/>
  <c r="AX77" i="3"/>
  <c r="AY78" i="3"/>
  <c r="BE78" i="3"/>
  <c r="BF77" i="3"/>
  <c r="BG77" i="3" s="1"/>
  <c r="BH77" i="3" s="1"/>
  <c r="BD77" i="3"/>
  <c r="BE76" i="6"/>
  <c r="BF75" i="6"/>
  <c r="BG75" i="6" s="1"/>
  <c r="BH75" i="6" s="1"/>
  <c r="BD75" i="6"/>
  <c r="AZ77" i="6"/>
  <c r="BA77" i="6" s="1"/>
  <c r="BB77" i="6" s="1"/>
  <c r="AX77" i="6"/>
  <c r="AY78" i="6"/>
  <c r="AZ75" i="5"/>
  <c r="BA74" i="5"/>
  <c r="BB74" i="5" s="1"/>
  <c r="BC74" i="5" s="1"/>
  <c r="AY74" i="5"/>
  <c r="AU73" i="5"/>
  <c r="AV73" i="5" s="1"/>
  <c r="AW73" i="5" s="1"/>
  <c r="AS73" i="5"/>
  <c r="AT74" i="5"/>
  <c r="BE79" i="3" l="1"/>
  <c r="BF78" i="3"/>
  <c r="BG78" i="3" s="1"/>
  <c r="BH78" i="3" s="1"/>
  <c r="BD78" i="3"/>
  <c r="AZ78" i="3"/>
  <c r="BA78" i="3" s="1"/>
  <c r="BB78" i="3" s="1"/>
  <c r="AX78" i="3"/>
  <c r="AY79" i="3"/>
  <c r="AZ78" i="6"/>
  <c r="BA78" i="6" s="1"/>
  <c r="BB78" i="6" s="1"/>
  <c r="AX78" i="6"/>
  <c r="AY79" i="6"/>
  <c r="BE77" i="6"/>
  <c r="BD76" i="6"/>
  <c r="BF76" i="6"/>
  <c r="BG76" i="6" s="1"/>
  <c r="BH76" i="6" s="1"/>
  <c r="AU74" i="5"/>
  <c r="AV74" i="5" s="1"/>
  <c r="AW74" i="5" s="1"/>
  <c r="AS74" i="5"/>
  <c r="AT75" i="5"/>
  <c r="AZ76" i="5"/>
  <c r="BA75" i="5"/>
  <c r="BB75" i="5" s="1"/>
  <c r="BC75" i="5" s="1"/>
  <c r="AY75" i="5"/>
  <c r="AZ79" i="3" l="1"/>
  <c r="BA79" i="3" s="1"/>
  <c r="BB79" i="3" s="1"/>
  <c r="AX79" i="3"/>
  <c r="AY80" i="3"/>
  <c r="BE80" i="3"/>
  <c r="BF79" i="3"/>
  <c r="BG79" i="3" s="1"/>
  <c r="BH79" i="3" s="1"/>
  <c r="BD79" i="3"/>
  <c r="BE78" i="6"/>
  <c r="BF77" i="6"/>
  <c r="BG77" i="6" s="1"/>
  <c r="BH77" i="6" s="1"/>
  <c r="BD77" i="6"/>
  <c r="AZ79" i="6"/>
  <c r="BA79" i="6" s="1"/>
  <c r="BB79" i="6" s="1"/>
  <c r="AX79" i="6"/>
  <c r="AY80" i="6"/>
  <c r="AZ77" i="5"/>
  <c r="BA76" i="5"/>
  <c r="BB76" i="5" s="1"/>
  <c r="BC76" i="5" s="1"/>
  <c r="AY76" i="5"/>
  <c r="AU75" i="5"/>
  <c r="AV75" i="5" s="1"/>
  <c r="AW75" i="5" s="1"/>
  <c r="AS75" i="5"/>
  <c r="AT76" i="5"/>
  <c r="BE81" i="3" l="1"/>
  <c r="BF80" i="3"/>
  <c r="BG80" i="3" s="1"/>
  <c r="BH80" i="3" s="1"/>
  <c r="BD80" i="3"/>
  <c r="AZ80" i="3"/>
  <c r="BA80" i="3" s="1"/>
  <c r="BB80" i="3" s="1"/>
  <c r="AX80" i="3"/>
  <c r="AY81" i="3"/>
  <c r="AZ80" i="6"/>
  <c r="BA80" i="6" s="1"/>
  <c r="BB80" i="6" s="1"/>
  <c r="AX80" i="6"/>
  <c r="AY81" i="6"/>
  <c r="BE79" i="6"/>
  <c r="BD78" i="6"/>
  <c r="BF78" i="6"/>
  <c r="BG78" i="6" s="1"/>
  <c r="BH78" i="6" s="1"/>
  <c r="AU76" i="5"/>
  <c r="AV76" i="5" s="1"/>
  <c r="AW76" i="5" s="1"/>
  <c r="AS76" i="5"/>
  <c r="AT77" i="5"/>
  <c r="AZ78" i="5"/>
  <c r="BA77" i="5"/>
  <c r="BB77" i="5" s="1"/>
  <c r="BC77" i="5" s="1"/>
  <c r="AY77" i="5"/>
  <c r="AZ81" i="3" l="1"/>
  <c r="BA81" i="3" s="1"/>
  <c r="BB81" i="3" s="1"/>
  <c r="AX81" i="3"/>
  <c r="AY82" i="3"/>
  <c r="BE82" i="3"/>
  <c r="BF81" i="3"/>
  <c r="BG81" i="3" s="1"/>
  <c r="BH81" i="3" s="1"/>
  <c r="BD81" i="3"/>
  <c r="BE80" i="6"/>
  <c r="BF79" i="6"/>
  <c r="BG79" i="6" s="1"/>
  <c r="BH79" i="6" s="1"/>
  <c r="BD79" i="6"/>
  <c r="AZ81" i="6"/>
  <c r="BA81" i="6" s="1"/>
  <c r="BB81" i="6" s="1"/>
  <c r="AX81" i="6"/>
  <c r="AY82" i="6"/>
  <c r="AZ79" i="5"/>
  <c r="BA78" i="5"/>
  <c r="BB78" i="5" s="1"/>
  <c r="BC78" i="5" s="1"/>
  <c r="AY78" i="5"/>
  <c r="AU77" i="5"/>
  <c r="AV77" i="5" s="1"/>
  <c r="AW77" i="5" s="1"/>
  <c r="AS77" i="5"/>
  <c r="AT78" i="5"/>
  <c r="BE83" i="3" l="1"/>
  <c r="BF82" i="3"/>
  <c r="BG82" i="3" s="1"/>
  <c r="BH82" i="3" s="1"/>
  <c r="BD82" i="3"/>
  <c r="AZ82" i="3"/>
  <c r="BA82" i="3" s="1"/>
  <c r="BB82" i="3" s="1"/>
  <c r="AX82" i="3"/>
  <c r="AY83" i="3"/>
  <c r="AZ82" i="6"/>
  <c r="BA82" i="6" s="1"/>
  <c r="BB82" i="6" s="1"/>
  <c r="AX82" i="6"/>
  <c r="AY83" i="6"/>
  <c r="BE81" i="6"/>
  <c r="BD80" i="6"/>
  <c r="BF80" i="6"/>
  <c r="BG80" i="6" s="1"/>
  <c r="BH80" i="6" s="1"/>
  <c r="AU78" i="5"/>
  <c r="AV78" i="5" s="1"/>
  <c r="AW78" i="5" s="1"/>
  <c r="AS78" i="5"/>
  <c r="AT79" i="5"/>
  <c r="AZ80" i="5"/>
  <c r="BA79" i="5"/>
  <c r="BB79" i="5" s="1"/>
  <c r="BC79" i="5" s="1"/>
  <c r="AY79" i="5"/>
  <c r="AZ83" i="3" l="1"/>
  <c r="BA83" i="3" s="1"/>
  <c r="BB83" i="3" s="1"/>
  <c r="AX83" i="3"/>
  <c r="AY84" i="3"/>
  <c r="BE84" i="3"/>
  <c r="BF83" i="3"/>
  <c r="BG83" i="3" s="1"/>
  <c r="BH83" i="3" s="1"/>
  <c r="BD83" i="3"/>
  <c r="BE82" i="6"/>
  <c r="BF81" i="6"/>
  <c r="BG81" i="6" s="1"/>
  <c r="BH81" i="6" s="1"/>
  <c r="BD81" i="6"/>
  <c r="AZ83" i="6"/>
  <c r="BA83" i="6" s="1"/>
  <c r="BB83" i="6" s="1"/>
  <c r="AX83" i="6"/>
  <c r="AY84" i="6"/>
  <c r="AZ81" i="5"/>
  <c r="BA80" i="5"/>
  <c r="BB80" i="5" s="1"/>
  <c r="BC80" i="5" s="1"/>
  <c r="AY80" i="5"/>
  <c r="AU79" i="5"/>
  <c r="AV79" i="5" s="1"/>
  <c r="AW79" i="5" s="1"/>
  <c r="AS79" i="5"/>
  <c r="AT80" i="5"/>
  <c r="BE85" i="3" l="1"/>
  <c r="BF84" i="3"/>
  <c r="BG84" i="3" s="1"/>
  <c r="BH84" i="3" s="1"/>
  <c r="BD84" i="3"/>
  <c r="AZ84" i="3"/>
  <c r="BA84" i="3" s="1"/>
  <c r="BB84" i="3" s="1"/>
  <c r="AX84" i="3"/>
  <c r="AY85" i="3"/>
  <c r="AZ84" i="6"/>
  <c r="BA84" i="6" s="1"/>
  <c r="BB84" i="6" s="1"/>
  <c r="AX84" i="6"/>
  <c r="AY85" i="6"/>
  <c r="BE83" i="6"/>
  <c r="BD82" i="6"/>
  <c r="BF82" i="6"/>
  <c r="BG82" i="6" s="1"/>
  <c r="BH82" i="6" s="1"/>
  <c r="AU80" i="5"/>
  <c r="AV80" i="5" s="1"/>
  <c r="AW80" i="5" s="1"/>
  <c r="AS80" i="5"/>
  <c r="AT81" i="5"/>
  <c r="AZ82" i="5"/>
  <c r="BA81" i="5"/>
  <c r="BB81" i="5" s="1"/>
  <c r="BC81" i="5" s="1"/>
  <c r="AY81" i="5"/>
  <c r="AZ85" i="3" l="1"/>
  <c r="BA85" i="3" s="1"/>
  <c r="BB85" i="3" s="1"/>
  <c r="AX85" i="3"/>
  <c r="AY86" i="3"/>
  <c r="BE86" i="3"/>
  <c r="BF85" i="3"/>
  <c r="BG85" i="3" s="1"/>
  <c r="BH85" i="3" s="1"/>
  <c r="BD85" i="3"/>
  <c r="BE84" i="6"/>
  <c r="BF83" i="6"/>
  <c r="BG83" i="6" s="1"/>
  <c r="BH83" i="6" s="1"/>
  <c r="BD83" i="6"/>
  <c r="AZ85" i="6"/>
  <c r="BA85" i="6" s="1"/>
  <c r="BB85" i="6" s="1"/>
  <c r="AX85" i="6"/>
  <c r="AY86" i="6"/>
  <c r="AT82" i="5"/>
  <c r="AU81" i="5"/>
  <c r="AV81" i="5" s="1"/>
  <c r="AW81" i="5" s="1"/>
  <c r="AS81" i="5"/>
  <c r="BA82" i="5"/>
  <c r="BB82" i="5" s="1"/>
  <c r="BC82" i="5" s="1"/>
  <c r="AY82" i="5"/>
  <c r="AZ83" i="5"/>
  <c r="BE87" i="3" l="1"/>
  <c r="BF86" i="3"/>
  <c r="BG86" i="3" s="1"/>
  <c r="BH86" i="3" s="1"/>
  <c r="BD86" i="3"/>
  <c r="AZ86" i="3"/>
  <c r="BA86" i="3" s="1"/>
  <c r="BB86" i="3" s="1"/>
  <c r="AX86" i="3"/>
  <c r="AY87" i="3"/>
  <c r="AZ86" i="6"/>
  <c r="BA86" i="6" s="1"/>
  <c r="BB86" i="6" s="1"/>
  <c r="AX86" i="6"/>
  <c r="AY87" i="6"/>
  <c r="BE85" i="6"/>
  <c r="BD84" i="6"/>
  <c r="BF84" i="6"/>
  <c r="BG84" i="6" s="1"/>
  <c r="BH84" i="6" s="1"/>
  <c r="BA83" i="5"/>
  <c r="BB83" i="5" s="1"/>
  <c r="BC83" i="5" s="1"/>
  <c r="AY83" i="5"/>
  <c r="AZ84" i="5"/>
  <c r="AT83" i="5"/>
  <c r="AU82" i="5"/>
  <c r="AV82" i="5" s="1"/>
  <c r="AW82" i="5" s="1"/>
  <c r="AS82" i="5"/>
  <c r="AZ87" i="3" l="1"/>
  <c r="BA87" i="3" s="1"/>
  <c r="BB87" i="3" s="1"/>
  <c r="AX87" i="3"/>
  <c r="AY88" i="3"/>
  <c r="BE88" i="3"/>
  <c r="BF87" i="3"/>
  <c r="BG87" i="3" s="1"/>
  <c r="BH87" i="3" s="1"/>
  <c r="BD87" i="3"/>
  <c r="BE86" i="6"/>
  <c r="BF85" i="6"/>
  <c r="BG85" i="6" s="1"/>
  <c r="BH85" i="6" s="1"/>
  <c r="BD85" i="6"/>
  <c r="AZ87" i="6"/>
  <c r="BA87" i="6" s="1"/>
  <c r="BB87" i="6" s="1"/>
  <c r="AX87" i="6"/>
  <c r="AY88" i="6"/>
  <c r="AT84" i="5"/>
  <c r="AU83" i="5"/>
  <c r="AV83" i="5" s="1"/>
  <c r="AW83" i="5" s="1"/>
  <c r="AS83" i="5"/>
  <c r="BA84" i="5"/>
  <c r="BB84" i="5" s="1"/>
  <c r="BC84" i="5" s="1"/>
  <c r="AY84" i="5"/>
  <c r="AZ85" i="5"/>
  <c r="BE89" i="3" l="1"/>
  <c r="BF88" i="3"/>
  <c r="BG88" i="3" s="1"/>
  <c r="BH88" i="3" s="1"/>
  <c r="BD88" i="3"/>
  <c r="AZ88" i="3"/>
  <c r="BA88" i="3" s="1"/>
  <c r="BB88" i="3" s="1"/>
  <c r="AX88" i="3"/>
  <c r="AY89" i="3"/>
  <c r="AZ88" i="6"/>
  <c r="BA88" i="6" s="1"/>
  <c r="BB88" i="6" s="1"/>
  <c r="AX88" i="6"/>
  <c r="AY89" i="6"/>
  <c r="BE87" i="6"/>
  <c r="BD86" i="6"/>
  <c r="BF86" i="6"/>
  <c r="BG86" i="6" s="1"/>
  <c r="BH86" i="6" s="1"/>
  <c r="BA85" i="5"/>
  <c r="BB85" i="5" s="1"/>
  <c r="BC85" i="5" s="1"/>
  <c r="AY85" i="5"/>
  <c r="AZ86" i="5"/>
  <c r="AT85" i="5"/>
  <c r="AU84" i="5"/>
  <c r="AV84" i="5" s="1"/>
  <c r="AW84" i="5" s="1"/>
  <c r="AS84" i="5"/>
  <c r="AZ89" i="3" l="1"/>
  <c r="BA89" i="3" s="1"/>
  <c r="BB89" i="3" s="1"/>
  <c r="AX89" i="3"/>
  <c r="AY90" i="3"/>
  <c r="BE90" i="3"/>
  <c r="BF89" i="3"/>
  <c r="BG89" i="3" s="1"/>
  <c r="BH89" i="3" s="1"/>
  <c r="BD89" i="3"/>
  <c r="BE88" i="6"/>
  <c r="BF87" i="6"/>
  <c r="BG87" i="6" s="1"/>
  <c r="BH87" i="6" s="1"/>
  <c r="BD87" i="6"/>
  <c r="AZ89" i="6"/>
  <c r="BA89" i="6" s="1"/>
  <c r="BB89" i="6" s="1"/>
  <c r="AX89" i="6"/>
  <c r="AY90" i="6"/>
  <c r="AT86" i="5"/>
  <c r="AU85" i="5"/>
  <c r="AV85" i="5" s="1"/>
  <c r="AW85" i="5" s="1"/>
  <c r="AS85" i="5"/>
  <c r="BA86" i="5"/>
  <c r="BB86" i="5" s="1"/>
  <c r="BC86" i="5" s="1"/>
  <c r="AY86" i="5"/>
  <c r="AZ87" i="5"/>
  <c r="BE91" i="3" l="1"/>
  <c r="BF90" i="3"/>
  <c r="BG90" i="3" s="1"/>
  <c r="BH90" i="3" s="1"/>
  <c r="BD90" i="3"/>
  <c r="AZ90" i="3"/>
  <c r="BA90" i="3" s="1"/>
  <c r="BB90" i="3" s="1"/>
  <c r="AX90" i="3"/>
  <c r="AY91" i="3"/>
  <c r="AY91" i="6"/>
  <c r="AZ90" i="6"/>
  <c r="BA90" i="6" s="1"/>
  <c r="BB90" i="6" s="1"/>
  <c r="AX90" i="6"/>
  <c r="BE89" i="6"/>
  <c r="BD88" i="6"/>
  <c r="BF88" i="6"/>
  <c r="BG88" i="6" s="1"/>
  <c r="BH88" i="6" s="1"/>
  <c r="BA87" i="5"/>
  <c r="BB87" i="5" s="1"/>
  <c r="BC87" i="5" s="1"/>
  <c r="AY87" i="5"/>
  <c r="AZ88" i="5"/>
  <c r="AT87" i="5"/>
  <c r="AU86" i="5"/>
  <c r="AV86" i="5" s="1"/>
  <c r="AW86" i="5" s="1"/>
  <c r="AS86" i="5"/>
  <c r="AZ91" i="3" l="1"/>
  <c r="BA91" i="3" s="1"/>
  <c r="BB91" i="3" s="1"/>
  <c r="AX91" i="3"/>
  <c r="AY92" i="3"/>
  <c r="BE92" i="3"/>
  <c r="BF91" i="3"/>
  <c r="BG91" i="3" s="1"/>
  <c r="BH91" i="3" s="1"/>
  <c r="BD91" i="3"/>
  <c r="BE90" i="6"/>
  <c r="BF89" i="6"/>
  <c r="BG89" i="6" s="1"/>
  <c r="BH89" i="6" s="1"/>
  <c r="BD89" i="6"/>
  <c r="AY92" i="6"/>
  <c r="AZ91" i="6"/>
  <c r="BA91" i="6" s="1"/>
  <c r="BB91" i="6" s="1"/>
  <c r="AX91" i="6"/>
  <c r="AT88" i="5"/>
  <c r="AU87" i="5"/>
  <c r="AV87" i="5" s="1"/>
  <c r="AW87" i="5" s="1"/>
  <c r="AS87" i="5"/>
  <c r="BA88" i="5"/>
  <c r="BB88" i="5" s="1"/>
  <c r="BC88" i="5" s="1"/>
  <c r="AY88" i="5"/>
  <c r="AZ89" i="5"/>
  <c r="BE93" i="3" l="1"/>
  <c r="BF92" i="3"/>
  <c r="BG92" i="3" s="1"/>
  <c r="BH92" i="3" s="1"/>
  <c r="BD92" i="3"/>
  <c r="AZ92" i="3"/>
  <c r="BA92" i="3" s="1"/>
  <c r="BB92" i="3" s="1"/>
  <c r="AX92" i="3"/>
  <c r="AY93" i="3"/>
  <c r="BF90" i="6"/>
  <c r="BG90" i="6" s="1"/>
  <c r="BH90" i="6" s="1"/>
  <c r="BD90" i="6"/>
  <c r="BE91" i="6"/>
  <c r="AY93" i="6"/>
  <c r="AZ92" i="6"/>
  <c r="BA92" i="6" s="1"/>
  <c r="BB92" i="6" s="1"/>
  <c r="AX92" i="6"/>
  <c r="BA89" i="5"/>
  <c r="BB89" i="5" s="1"/>
  <c r="BC89" i="5" s="1"/>
  <c r="AY89" i="5"/>
  <c r="AZ90" i="5"/>
  <c r="AT89" i="5"/>
  <c r="AU88" i="5"/>
  <c r="AV88" i="5" s="1"/>
  <c r="AW88" i="5" s="1"/>
  <c r="AS88" i="5"/>
  <c r="AZ93" i="3" l="1"/>
  <c r="BA93" i="3" s="1"/>
  <c r="BB93" i="3" s="1"/>
  <c r="AX93" i="3"/>
  <c r="AY94" i="3"/>
  <c r="BE94" i="3"/>
  <c r="BF93" i="3"/>
  <c r="BG93" i="3" s="1"/>
  <c r="BH93" i="3" s="1"/>
  <c r="BD93" i="3"/>
  <c r="AY94" i="6"/>
  <c r="AZ93" i="6"/>
  <c r="BA93" i="6" s="1"/>
  <c r="BB93" i="6" s="1"/>
  <c r="AX93" i="6"/>
  <c r="BF91" i="6"/>
  <c r="BG91" i="6" s="1"/>
  <c r="BH91" i="6" s="1"/>
  <c r="BD91" i="6"/>
  <c r="BE92" i="6"/>
  <c r="AT90" i="5"/>
  <c r="AU89" i="5"/>
  <c r="AV89" i="5" s="1"/>
  <c r="AW89" i="5" s="1"/>
  <c r="AS89" i="5"/>
  <c r="BA90" i="5"/>
  <c r="BB90" i="5" s="1"/>
  <c r="BC90" i="5" s="1"/>
  <c r="AY90" i="5"/>
  <c r="AZ91" i="5"/>
  <c r="BE95" i="3" l="1"/>
  <c r="BF94" i="3"/>
  <c r="BG94" i="3" s="1"/>
  <c r="BH94" i="3" s="1"/>
  <c r="BD94" i="3"/>
  <c r="AZ94" i="3"/>
  <c r="BA94" i="3" s="1"/>
  <c r="BB94" i="3" s="1"/>
  <c r="AX94" i="3"/>
  <c r="AY95" i="3"/>
  <c r="BF92" i="6"/>
  <c r="BG92" i="6" s="1"/>
  <c r="BH92" i="6" s="1"/>
  <c r="BD92" i="6"/>
  <c r="BE93" i="6"/>
  <c r="AY95" i="6"/>
  <c r="AZ94" i="6"/>
  <c r="BA94" i="6" s="1"/>
  <c r="BB94" i="6" s="1"/>
  <c r="AX94" i="6"/>
  <c r="BA91" i="5"/>
  <c r="BB91" i="5" s="1"/>
  <c r="BC91" i="5" s="1"/>
  <c r="AY91" i="5"/>
  <c r="AZ92" i="5"/>
  <c r="AT91" i="5"/>
  <c r="AU90" i="5"/>
  <c r="AV90" i="5" s="1"/>
  <c r="AW90" i="5" s="1"/>
  <c r="AS90" i="5"/>
  <c r="AZ95" i="3" l="1"/>
  <c r="BA95" i="3" s="1"/>
  <c r="BB95" i="3" s="1"/>
  <c r="AX95" i="3"/>
  <c r="AY96" i="3"/>
  <c r="BE96" i="3"/>
  <c r="BF95" i="3"/>
  <c r="BG95" i="3" s="1"/>
  <c r="BH95" i="3" s="1"/>
  <c r="BD95" i="3"/>
  <c r="AY96" i="6"/>
  <c r="AZ95" i="6"/>
  <c r="BA95" i="6" s="1"/>
  <c r="BB95" i="6" s="1"/>
  <c r="AX95" i="6"/>
  <c r="BF93" i="6"/>
  <c r="BG93" i="6" s="1"/>
  <c r="BH93" i="6" s="1"/>
  <c r="BD93" i="6"/>
  <c r="BE94" i="6"/>
  <c r="AT92" i="5"/>
  <c r="AU91" i="5"/>
  <c r="AV91" i="5" s="1"/>
  <c r="AW91" i="5" s="1"/>
  <c r="AS91" i="5"/>
  <c r="BA92" i="5"/>
  <c r="BB92" i="5" s="1"/>
  <c r="BC92" i="5" s="1"/>
  <c r="AY92" i="5"/>
  <c r="AZ93" i="5"/>
  <c r="BE97" i="3" l="1"/>
  <c r="BF96" i="3"/>
  <c r="BG96" i="3" s="1"/>
  <c r="BH96" i="3" s="1"/>
  <c r="BD96" i="3"/>
  <c r="AZ96" i="3"/>
  <c r="BA96" i="3" s="1"/>
  <c r="BB96" i="3" s="1"/>
  <c r="AX96" i="3"/>
  <c r="AY97" i="3"/>
  <c r="BF94" i="6"/>
  <c r="BG94" i="6" s="1"/>
  <c r="BH94" i="6" s="1"/>
  <c r="BD94" i="6"/>
  <c r="BE95" i="6"/>
  <c r="AY97" i="6"/>
  <c r="AZ96" i="6"/>
  <c r="BA96" i="6" s="1"/>
  <c r="BB96" i="6" s="1"/>
  <c r="AX96" i="6"/>
  <c r="BA93" i="5"/>
  <c r="BB93" i="5" s="1"/>
  <c r="BC93" i="5" s="1"/>
  <c r="AY93" i="5"/>
  <c r="AZ94" i="5"/>
  <c r="AT93" i="5"/>
  <c r="AU92" i="5"/>
  <c r="AV92" i="5" s="1"/>
  <c r="AW92" i="5" s="1"/>
  <c r="AS92" i="5"/>
  <c r="AZ97" i="3" l="1"/>
  <c r="BA97" i="3" s="1"/>
  <c r="BB97" i="3" s="1"/>
  <c r="AX97" i="3"/>
  <c r="AY98" i="3"/>
  <c r="BE98" i="3"/>
  <c r="BF97" i="3"/>
  <c r="BG97" i="3" s="1"/>
  <c r="BH97" i="3" s="1"/>
  <c r="BD97" i="3"/>
  <c r="AY98" i="6"/>
  <c r="AZ97" i="6"/>
  <c r="BA97" i="6" s="1"/>
  <c r="BB97" i="6" s="1"/>
  <c r="AX97" i="6"/>
  <c r="BF95" i="6"/>
  <c r="BG95" i="6" s="1"/>
  <c r="BH95" i="6" s="1"/>
  <c r="BD95" i="6"/>
  <c r="BE96" i="6"/>
  <c r="AT94" i="5"/>
  <c r="AU93" i="5"/>
  <c r="AV93" i="5" s="1"/>
  <c r="AW93" i="5" s="1"/>
  <c r="AS93" i="5"/>
  <c r="BA94" i="5"/>
  <c r="BB94" i="5" s="1"/>
  <c r="BC94" i="5" s="1"/>
  <c r="AY94" i="5"/>
  <c r="AZ95" i="5"/>
  <c r="BE99" i="3" l="1"/>
  <c r="BF98" i="3"/>
  <c r="BG98" i="3" s="1"/>
  <c r="BH98" i="3" s="1"/>
  <c r="BD98" i="3"/>
  <c r="AZ98" i="3"/>
  <c r="BA98" i="3" s="1"/>
  <c r="BB98" i="3" s="1"/>
  <c r="AX98" i="3"/>
  <c r="AY99" i="3"/>
  <c r="BF96" i="6"/>
  <c r="BG96" i="6" s="1"/>
  <c r="BH96" i="6" s="1"/>
  <c r="BD96" i="6"/>
  <c r="BE97" i="6"/>
  <c r="AY99" i="6"/>
  <c r="AZ98" i="6"/>
  <c r="BA98" i="6" s="1"/>
  <c r="BB98" i="6" s="1"/>
  <c r="AX98" i="6"/>
  <c r="BA95" i="5"/>
  <c r="BB95" i="5" s="1"/>
  <c r="BC95" i="5" s="1"/>
  <c r="AY95" i="5"/>
  <c r="AZ96" i="5"/>
  <c r="AT95" i="5"/>
  <c r="AU94" i="5"/>
  <c r="AV94" i="5" s="1"/>
  <c r="AW94" i="5" s="1"/>
  <c r="AS94" i="5"/>
  <c r="AY100" i="3" l="1"/>
  <c r="AZ99" i="3"/>
  <c r="BA99" i="3" s="1"/>
  <c r="BB99" i="3" s="1"/>
  <c r="AX99" i="3"/>
  <c r="BE100" i="3"/>
  <c r="BF99" i="3"/>
  <c r="BG99" i="3" s="1"/>
  <c r="BH99" i="3" s="1"/>
  <c r="BD99" i="3"/>
  <c r="AY100" i="6"/>
  <c r="AZ99" i="6"/>
  <c r="BA99" i="6" s="1"/>
  <c r="BB99" i="6" s="1"/>
  <c r="AX99" i="6"/>
  <c r="BF97" i="6"/>
  <c r="BG97" i="6" s="1"/>
  <c r="BH97" i="6" s="1"/>
  <c r="BD97" i="6"/>
  <c r="BE98" i="6"/>
  <c r="AT96" i="5"/>
  <c r="AU95" i="5"/>
  <c r="AV95" i="5" s="1"/>
  <c r="AW95" i="5" s="1"/>
  <c r="AS95" i="5"/>
  <c r="BA96" i="5"/>
  <c r="BB96" i="5" s="1"/>
  <c r="BC96" i="5" s="1"/>
  <c r="AY96" i="5"/>
  <c r="AZ97" i="5"/>
  <c r="BE101" i="3" l="1"/>
  <c r="BD100" i="3"/>
  <c r="BF100" i="3"/>
  <c r="BG100" i="3" s="1"/>
  <c r="BH100" i="3" s="1"/>
  <c r="AZ100" i="3"/>
  <c r="BA100" i="3" s="1"/>
  <c r="BB100" i="3" s="1"/>
  <c r="AX100" i="3"/>
  <c r="AY101" i="3"/>
  <c r="BF98" i="6"/>
  <c r="BG98" i="6" s="1"/>
  <c r="BH98" i="6" s="1"/>
  <c r="BD98" i="6"/>
  <c r="BE99" i="6"/>
  <c r="AY101" i="6"/>
  <c r="AZ100" i="6"/>
  <c r="BA100" i="6" s="1"/>
  <c r="BB100" i="6" s="1"/>
  <c r="AX100" i="6"/>
  <c r="BA97" i="5"/>
  <c r="BB97" i="5" s="1"/>
  <c r="BC97" i="5" s="1"/>
  <c r="AY97" i="5"/>
  <c r="AZ98" i="5"/>
  <c r="AT97" i="5"/>
  <c r="AU96" i="5"/>
  <c r="AV96" i="5" s="1"/>
  <c r="AW96" i="5" s="1"/>
  <c r="AS96" i="5"/>
  <c r="AZ101" i="3" l="1"/>
  <c r="BA101" i="3" s="1"/>
  <c r="BB101" i="3" s="1"/>
  <c r="AX101" i="3"/>
  <c r="AY102" i="3"/>
  <c r="BE102" i="3"/>
  <c r="BF101" i="3"/>
  <c r="BG101" i="3" s="1"/>
  <c r="BH101" i="3" s="1"/>
  <c r="BD101" i="3"/>
  <c r="AY102" i="6"/>
  <c r="AZ101" i="6"/>
  <c r="BA101" i="6" s="1"/>
  <c r="BB101" i="6" s="1"/>
  <c r="AX101" i="6"/>
  <c r="BF99" i="6"/>
  <c r="BG99" i="6" s="1"/>
  <c r="BH99" i="6" s="1"/>
  <c r="BD99" i="6"/>
  <c r="BE100" i="6"/>
  <c r="AT98" i="5"/>
  <c r="AU97" i="5"/>
  <c r="AV97" i="5" s="1"/>
  <c r="AW97" i="5" s="1"/>
  <c r="AS97" i="5"/>
  <c r="BA98" i="5"/>
  <c r="BB98" i="5" s="1"/>
  <c r="BC98" i="5" s="1"/>
  <c r="AY98" i="5"/>
  <c r="AZ99" i="5"/>
  <c r="BE103" i="3" l="1"/>
  <c r="BD102" i="3"/>
  <c r="BF102" i="3"/>
  <c r="BG102" i="3" s="1"/>
  <c r="BH102" i="3" s="1"/>
  <c r="AZ102" i="3"/>
  <c r="BA102" i="3" s="1"/>
  <c r="BB102" i="3" s="1"/>
  <c r="AX102" i="3"/>
  <c r="AY103" i="3"/>
  <c r="BF100" i="6"/>
  <c r="BG100" i="6" s="1"/>
  <c r="BH100" i="6" s="1"/>
  <c r="BD100" i="6"/>
  <c r="BE101" i="6"/>
  <c r="AY103" i="6"/>
  <c r="AZ102" i="6"/>
  <c r="BA102" i="6" s="1"/>
  <c r="BB102" i="6" s="1"/>
  <c r="AX102" i="6"/>
  <c r="BA99" i="5"/>
  <c r="BB99" i="5" s="1"/>
  <c r="BC99" i="5" s="1"/>
  <c r="AY99" i="5"/>
  <c r="AZ100" i="5"/>
  <c r="AT99" i="5"/>
  <c r="AU98" i="5"/>
  <c r="AV98" i="5" s="1"/>
  <c r="AW98" i="5" s="1"/>
  <c r="AS98" i="5"/>
  <c r="AZ103" i="3" l="1"/>
  <c r="BA103" i="3" s="1"/>
  <c r="BB103" i="3" s="1"/>
  <c r="AX103" i="3"/>
  <c r="AY104" i="3"/>
  <c r="BE104" i="3"/>
  <c r="BF103" i="3"/>
  <c r="BG103" i="3" s="1"/>
  <c r="BH103" i="3" s="1"/>
  <c r="BD103" i="3"/>
  <c r="AY104" i="6"/>
  <c r="AZ103" i="6"/>
  <c r="BA103" i="6" s="1"/>
  <c r="BB103" i="6" s="1"/>
  <c r="AX103" i="6"/>
  <c r="BF101" i="6"/>
  <c r="BG101" i="6" s="1"/>
  <c r="BH101" i="6" s="1"/>
  <c r="BD101" i="6"/>
  <c r="BE102" i="6"/>
  <c r="AT100" i="5"/>
  <c r="AU99" i="5"/>
  <c r="AV99" i="5" s="1"/>
  <c r="AW99" i="5" s="1"/>
  <c r="AS99" i="5"/>
  <c r="BA100" i="5"/>
  <c r="BB100" i="5" s="1"/>
  <c r="BC100" i="5" s="1"/>
  <c r="AY100" i="5"/>
  <c r="AZ101" i="5"/>
  <c r="BE105" i="3" l="1"/>
  <c r="BD104" i="3"/>
  <c r="BF104" i="3"/>
  <c r="BG104" i="3" s="1"/>
  <c r="BH104" i="3" s="1"/>
  <c r="AZ104" i="3"/>
  <c r="BA104" i="3" s="1"/>
  <c r="BB104" i="3" s="1"/>
  <c r="AX104" i="3"/>
  <c r="AY105" i="3"/>
  <c r="BF102" i="6"/>
  <c r="BG102" i="6" s="1"/>
  <c r="BH102" i="6" s="1"/>
  <c r="BD102" i="6"/>
  <c r="BE103" i="6"/>
  <c r="AY105" i="6"/>
  <c r="AZ104" i="6"/>
  <c r="BA104" i="6" s="1"/>
  <c r="BB104" i="6" s="1"/>
  <c r="AX104" i="6"/>
  <c r="BA101" i="5"/>
  <c r="BB101" i="5" s="1"/>
  <c r="BC101" i="5" s="1"/>
  <c r="AY101" i="5"/>
  <c r="AZ102" i="5"/>
  <c r="AT101" i="5"/>
  <c r="AU100" i="5"/>
  <c r="AV100" i="5" s="1"/>
  <c r="AW100" i="5" s="1"/>
  <c r="AS100" i="5"/>
  <c r="AZ105" i="3" l="1"/>
  <c r="BA105" i="3" s="1"/>
  <c r="BB105" i="3" s="1"/>
  <c r="AX105" i="3"/>
  <c r="AY106" i="3"/>
  <c r="BE106" i="3"/>
  <c r="BF105" i="3"/>
  <c r="BG105" i="3" s="1"/>
  <c r="BH105" i="3" s="1"/>
  <c r="BD105" i="3"/>
  <c r="AY106" i="6"/>
  <c r="AZ105" i="6"/>
  <c r="BA105" i="6" s="1"/>
  <c r="BB105" i="6" s="1"/>
  <c r="AX105" i="6"/>
  <c r="BF103" i="6"/>
  <c r="BG103" i="6" s="1"/>
  <c r="BH103" i="6" s="1"/>
  <c r="BD103" i="6"/>
  <c r="BE104" i="6"/>
  <c r="AT102" i="5"/>
  <c r="AU101" i="5"/>
  <c r="AV101" i="5" s="1"/>
  <c r="AW101" i="5" s="1"/>
  <c r="AS101" i="5"/>
  <c r="BA102" i="5"/>
  <c r="BB102" i="5" s="1"/>
  <c r="BC102" i="5" s="1"/>
  <c r="AY102" i="5"/>
  <c r="AZ103" i="5"/>
  <c r="BE107" i="3" l="1"/>
  <c r="BD106" i="3"/>
  <c r="BF106" i="3"/>
  <c r="BG106" i="3" s="1"/>
  <c r="BH106" i="3" s="1"/>
  <c r="AZ106" i="3"/>
  <c r="BA106" i="3" s="1"/>
  <c r="BB106" i="3" s="1"/>
  <c r="AX106" i="3"/>
  <c r="AY107" i="3"/>
  <c r="BF104" i="6"/>
  <c r="BG104" i="6" s="1"/>
  <c r="BH104" i="6" s="1"/>
  <c r="BD104" i="6"/>
  <c r="BE105" i="6"/>
  <c r="AY107" i="6"/>
  <c r="AZ106" i="6"/>
  <c r="BA106" i="6" s="1"/>
  <c r="BB106" i="6" s="1"/>
  <c r="AX106" i="6"/>
  <c r="BA103" i="5"/>
  <c r="BB103" i="5" s="1"/>
  <c r="BC103" i="5" s="1"/>
  <c r="AY103" i="5"/>
  <c r="AZ104" i="5"/>
  <c r="AT103" i="5"/>
  <c r="AU102" i="5"/>
  <c r="AV102" i="5" s="1"/>
  <c r="AW102" i="5" s="1"/>
  <c r="AS102" i="5"/>
  <c r="AZ107" i="3" l="1"/>
  <c r="BA107" i="3" s="1"/>
  <c r="BB107" i="3" s="1"/>
  <c r="AX107" i="3"/>
  <c r="AY108" i="3"/>
  <c r="BE108" i="3"/>
  <c r="BF107" i="3"/>
  <c r="BG107" i="3" s="1"/>
  <c r="BH107" i="3" s="1"/>
  <c r="BD107" i="3"/>
  <c r="AY108" i="6"/>
  <c r="AZ107" i="6"/>
  <c r="BA107" i="6" s="1"/>
  <c r="BB107" i="6" s="1"/>
  <c r="AX107" i="6"/>
  <c r="BF105" i="6"/>
  <c r="BG105" i="6" s="1"/>
  <c r="BH105" i="6" s="1"/>
  <c r="BD105" i="6"/>
  <c r="BE106" i="6"/>
  <c r="AT104" i="5"/>
  <c r="AU103" i="5"/>
  <c r="AV103" i="5" s="1"/>
  <c r="AW103" i="5" s="1"/>
  <c r="AS103" i="5"/>
  <c r="BA104" i="5"/>
  <c r="BB104" i="5" s="1"/>
  <c r="BC104" i="5" s="1"/>
  <c r="AY104" i="5"/>
  <c r="AZ105" i="5"/>
  <c r="AZ108" i="3" l="1"/>
  <c r="BA108" i="3" s="1"/>
  <c r="BB108" i="3" s="1"/>
  <c r="AX108" i="3"/>
  <c r="AY109" i="3"/>
  <c r="BE109" i="3"/>
  <c r="BD108" i="3"/>
  <c r="BF108" i="3"/>
  <c r="BG108" i="3" s="1"/>
  <c r="BH108" i="3" s="1"/>
  <c r="BF106" i="6"/>
  <c r="BG106" i="6" s="1"/>
  <c r="BH106" i="6" s="1"/>
  <c r="BD106" i="6"/>
  <c r="BE107" i="6"/>
  <c r="AY109" i="6"/>
  <c r="AZ108" i="6"/>
  <c r="BA108" i="6" s="1"/>
  <c r="BB108" i="6" s="1"/>
  <c r="AX108" i="6"/>
  <c r="BA105" i="5"/>
  <c r="BB105" i="5" s="1"/>
  <c r="BC105" i="5" s="1"/>
  <c r="AY105" i="5"/>
  <c r="AZ106" i="5"/>
  <c r="AT105" i="5"/>
  <c r="AU104" i="5"/>
  <c r="AV104" i="5" s="1"/>
  <c r="AW104" i="5" s="1"/>
  <c r="AS104" i="5"/>
  <c r="BE110" i="3" l="1"/>
  <c r="BF109" i="3"/>
  <c r="BG109" i="3" s="1"/>
  <c r="BH109" i="3" s="1"/>
  <c r="BD109" i="3"/>
  <c r="AZ109" i="3"/>
  <c r="BA109" i="3" s="1"/>
  <c r="BB109" i="3" s="1"/>
  <c r="AX109" i="3"/>
  <c r="AY110" i="3"/>
  <c r="AY110" i="6"/>
  <c r="AZ109" i="6"/>
  <c r="BA109" i="6" s="1"/>
  <c r="BB109" i="6" s="1"/>
  <c r="AX109" i="6"/>
  <c r="BF107" i="6"/>
  <c r="BG107" i="6" s="1"/>
  <c r="BH107" i="6" s="1"/>
  <c r="BD107" i="6"/>
  <c r="BE108" i="6"/>
  <c r="AT106" i="5"/>
  <c r="AU105" i="5"/>
  <c r="AV105" i="5" s="1"/>
  <c r="AW105" i="5" s="1"/>
  <c r="AS105" i="5"/>
  <c r="BA106" i="5"/>
  <c r="BB106" i="5" s="1"/>
  <c r="BC106" i="5" s="1"/>
  <c r="AZ107" i="5"/>
  <c r="AY106" i="5"/>
  <c r="AZ110" i="3" l="1"/>
  <c r="BA110" i="3" s="1"/>
  <c r="BB110" i="3" s="1"/>
  <c r="AX110" i="3"/>
  <c r="AY111" i="3"/>
  <c r="BE111" i="3"/>
  <c r="BD110" i="3"/>
  <c r="BF110" i="3"/>
  <c r="BG110" i="3" s="1"/>
  <c r="BH110" i="3" s="1"/>
  <c r="BF108" i="6"/>
  <c r="BG108" i="6" s="1"/>
  <c r="BH108" i="6" s="1"/>
  <c r="BD108" i="6"/>
  <c r="BE109" i="6"/>
  <c r="AY111" i="6"/>
  <c r="AZ110" i="6"/>
  <c r="BA110" i="6" s="1"/>
  <c r="BB110" i="6" s="1"/>
  <c r="AX110" i="6"/>
  <c r="BA107" i="5"/>
  <c r="BB107" i="5" s="1"/>
  <c r="BC107" i="5" s="1"/>
  <c r="AY107" i="5"/>
  <c r="AZ108" i="5"/>
  <c r="AT107" i="5"/>
  <c r="AU106" i="5"/>
  <c r="AV106" i="5" s="1"/>
  <c r="AW106" i="5" s="1"/>
  <c r="AS106" i="5"/>
  <c r="BE112" i="3" l="1"/>
  <c r="BF111" i="3"/>
  <c r="BG111" i="3" s="1"/>
  <c r="BH111" i="3" s="1"/>
  <c r="BD111" i="3"/>
  <c r="AZ111" i="3"/>
  <c r="BA111" i="3" s="1"/>
  <c r="BB111" i="3" s="1"/>
  <c r="AX111" i="3"/>
  <c r="AY112" i="3"/>
  <c r="AY112" i="6"/>
  <c r="AZ111" i="6"/>
  <c r="BA111" i="6" s="1"/>
  <c r="BB111" i="6" s="1"/>
  <c r="AX111" i="6"/>
  <c r="BF109" i="6"/>
  <c r="BG109" i="6" s="1"/>
  <c r="BH109" i="6" s="1"/>
  <c r="BD109" i="6"/>
  <c r="BE110" i="6"/>
  <c r="AT108" i="5"/>
  <c r="AS107" i="5"/>
  <c r="AU107" i="5"/>
  <c r="AV107" i="5" s="1"/>
  <c r="AW107" i="5" s="1"/>
  <c r="BA108" i="5"/>
  <c r="BB108" i="5" s="1"/>
  <c r="BC108" i="5" s="1"/>
  <c r="AY108" i="5"/>
  <c r="AZ109" i="5"/>
  <c r="AY113" i="3" l="1"/>
  <c r="AZ112" i="3"/>
  <c r="BA112" i="3" s="1"/>
  <c r="BB112" i="3" s="1"/>
  <c r="AX112" i="3"/>
  <c r="BF112" i="3"/>
  <c r="BG112" i="3" s="1"/>
  <c r="BH112" i="3" s="1"/>
  <c r="BD112" i="3"/>
  <c r="BE113" i="3"/>
  <c r="BF110" i="6"/>
  <c r="BG110" i="6" s="1"/>
  <c r="BH110" i="6" s="1"/>
  <c r="BD110" i="6"/>
  <c r="BE111" i="6"/>
  <c r="AY113" i="6"/>
  <c r="AZ112" i="6"/>
  <c r="BA112" i="6" s="1"/>
  <c r="BB112" i="6" s="1"/>
  <c r="AX112" i="6"/>
  <c r="BA109" i="5"/>
  <c r="BB109" i="5" s="1"/>
  <c r="BC109" i="5" s="1"/>
  <c r="AY109" i="5"/>
  <c r="AZ110" i="5"/>
  <c r="AT109" i="5"/>
  <c r="AU108" i="5"/>
  <c r="AV108" i="5" s="1"/>
  <c r="AW108" i="5" s="1"/>
  <c r="AS108" i="5"/>
  <c r="BF113" i="3" l="1"/>
  <c r="BG113" i="3" s="1"/>
  <c r="BH113" i="3" s="1"/>
  <c r="BD113" i="3"/>
  <c r="BE114" i="3"/>
  <c r="AY114" i="3"/>
  <c r="AZ113" i="3"/>
  <c r="BA113" i="3" s="1"/>
  <c r="BB113" i="3" s="1"/>
  <c r="AX113" i="3"/>
  <c r="AZ113" i="6"/>
  <c r="BA113" i="6" s="1"/>
  <c r="BB113" i="6" s="1"/>
  <c r="AX113" i="6"/>
  <c r="AY114" i="6"/>
  <c r="BE112" i="6"/>
  <c r="BF111" i="6"/>
  <c r="BG111" i="6" s="1"/>
  <c r="BH111" i="6" s="1"/>
  <c r="BD111" i="6"/>
  <c r="AT110" i="5"/>
  <c r="AS109" i="5"/>
  <c r="AU109" i="5"/>
  <c r="AV109" i="5" s="1"/>
  <c r="AW109" i="5" s="1"/>
  <c r="BA110" i="5"/>
  <c r="BB110" i="5" s="1"/>
  <c r="BC110" i="5" s="1"/>
  <c r="AY110" i="5"/>
  <c r="AZ111" i="5"/>
  <c r="AY115" i="3" l="1"/>
  <c r="AZ114" i="3"/>
  <c r="BA114" i="3" s="1"/>
  <c r="BB114" i="3" s="1"/>
  <c r="AX114" i="3"/>
  <c r="BF114" i="3"/>
  <c r="BG114" i="3" s="1"/>
  <c r="BH114" i="3" s="1"/>
  <c r="BD114" i="3"/>
  <c r="BE115" i="3"/>
  <c r="BE113" i="6"/>
  <c r="BD112" i="6"/>
  <c r="BF112" i="6"/>
  <c r="BG112" i="6" s="1"/>
  <c r="BH112" i="6" s="1"/>
  <c r="AZ114" i="6"/>
  <c r="BA114" i="6" s="1"/>
  <c r="BB114" i="6" s="1"/>
  <c r="AX114" i="6"/>
  <c r="AY115" i="6"/>
  <c r="BA111" i="5"/>
  <c r="BB111" i="5" s="1"/>
  <c r="BC111" i="5" s="1"/>
  <c r="AY111" i="5"/>
  <c r="AZ112" i="5"/>
  <c r="AT111" i="5"/>
  <c r="AU110" i="5"/>
  <c r="AV110" i="5" s="1"/>
  <c r="AW110" i="5" s="1"/>
  <c r="AS110" i="5"/>
  <c r="BF115" i="3" l="1"/>
  <c r="BG115" i="3" s="1"/>
  <c r="BH115" i="3" s="1"/>
  <c r="BD115" i="3"/>
  <c r="BE116" i="3"/>
  <c r="AY116" i="3"/>
  <c r="AZ115" i="3"/>
  <c r="BA115" i="3" s="1"/>
  <c r="BB115" i="3" s="1"/>
  <c r="AX115" i="3"/>
  <c r="AZ115" i="6"/>
  <c r="BA115" i="6" s="1"/>
  <c r="BB115" i="6" s="1"/>
  <c r="AX115" i="6"/>
  <c r="AY116" i="6"/>
  <c r="BE114" i="6"/>
  <c r="BF113" i="6"/>
  <c r="BG113" i="6" s="1"/>
  <c r="BH113" i="6" s="1"/>
  <c r="BD113" i="6"/>
  <c r="AT112" i="5"/>
  <c r="AS111" i="5"/>
  <c r="AU111" i="5"/>
  <c r="AV111" i="5" s="1"/>
  <c r="AW111" i="5" s="1"/>
  <c r="BA112" i="5"/>
  <c r="BB112" i="5" s="1"/>
  <c r="BC112" i="5" s="1"/>
  <c r="AY112" i="5"/>
  <c r="AZ113" i="5"/>
  <c r="AY117" i="3" l="1"/>
  <c r="AZ116" i="3"/>
  <c r="BA116" i="3" s="1"/>
  <c r="BB116" i="3" s="1"/>
  <c r="AX116" i="3"/>
  <c r="BF116" i="3"/>
  <c r="BG116" i="3" s="1"/>
  <c r="BH116" i="3" s="1"/>
  <c r="BD116" i="3"/>
  <c r="BE117" i="3"/>
  <c r="BE115" i="6"/>
  <c r="BD114" i="6"/>
  <c r="BF114" i="6"/>
  <c r="BG114" i="6" s="1"/>
  <c r="BH114" i="6" s="1"/>
  <c r="AZ116" i="6"/>
  <c r="BA116" i="6" s="1"/>
  <c r="BB116" i="6" s="1"/>
  <c r="AX116" i="6"/>
  <c r="AY117" i="6"/>
  <c r="BA113" i="5"/>
  <c r="BB113" i="5" s="1"/>
  <c r="BC113" i="5" s="1"/>
  <c r="AY113" i="5"/>
  <c r="AZ114" i="5"/>
  <c r="AT113" i="5"/>
  <c r="AU112" i="5"/>
  <c r="AV112" i="5" s="1"/>
  <c r="AW112" i="5" s="1"/>
  <c r="AS112" i="5"/>
  <c r="BF117" i="3" l="1"/>
  <c r="BG117" i="3" s="1"/>
  <c r="BH117" i="3" s="1"/>
  <c r="BD117" i="3"/>
  <c r="BE118" i="3"/>
  <c r="AY118" i="3"/>
  <c r="AZ117" i="3"/>
  <c r="BA117" i="3" s="1"/>
  <c r="BB117" i="3" s="1"/>
  <c r="AX117" i="3"/>
  <c r="AZ117" i="6"/>
  <c r="BA117" i="6" s="1"/>
  <c r="BB117" i="6" s="1"/>
  <c r="AX117" i="6"/>
  <c r="AY118" i="6"/>
  <c r="BE116" i="6"/>
  <c r="BF115" i="6"/>
  <c r="BG115" i="6" s="1"/>
  <c r="BH115" i="6" s="1"/>
  <c r="BD115" i="6"/>
  <c r="AT114" i="5"/>
  <c r="AS113" i="5"/>
  <c r="AU113" i="5"/>
  <c r="AV113" i="5" s="1"/>
  <c r="AW113" i="5" s="1"/>
  <c r="BA114" i="5"/>
  <c r="BB114" i="5" s="1"/>
  <c r="BC114" i="5" s="1"/>
  <c r="AY114" i="5"/>
  <c r="AZ115" i="5"/>
  <c r="AY119" i="3" l="1"/>
  <c r="AZ118" i="3"/>
  <c r="BA118" i="3" s="1"/>
  <c r="BB118" i="3" s="1"/>
  <c r="AX118" i="3"/>
  <c r="BF118" i="3"/>
  <c r="BG118" i="3" s="1"/>
  <c r="BH118" i="3" s="1"/>
  <c r="BD118" i="3"/>
  <c r="BE119" i="3"/>
  <c r="BE117" i="6"/>
  <c r="BD116" i="6"/>
  <c r="BF116" i="6"/>
  <c r="BG116" i="6" s="1"/>
  <c r="BH116" i="6" s="1"/>
  <c r="AZ118" i="6"/>
  <c r="BA118" i="6" s="1"/>
  <c r="BB118" i="6" s="1"/>
  <c r="AX118" i="6"/>
  <c r="AY119" i="6"/>
  <c r="BA115" i="5"/>
  <c r="BB115" i="5" s="1"/>
  <c r="BC115" i="5" s="1"/>
  <c r="AY115" i="5"/>
  <c r="AZ116" i="5"/>
  <c r="AT115" i="5"/>
  <c r="AU114" i="5"/>
  <c r="AV114" i="5" s="1"/>
  <c r="AW114" i="5" s="1"/>
  <c r="AS114" i="5"/>
  <c r="BF119" i="3" l="1"/>
  <c r="BG119" i="3" s="1"/>
  <c r="BH119" i="3" s="1"/>
  <c r="BD119" i="3"/>
  <c r="BE120" i="3"/>
  <c r="AY120" i="3"/>
  <c r="AZ119" i="3"/>
  <c r="BA119" i="3" s="1"/>
  <c r="BB119" i="3" s="1"/>
  <c r="AX119" i="3"/>
  <c r="AZ119" i="6"/>
  <c r="BA119" i="6" s="1"/>
  <c r="BB119" i="6" s="1"/>
  <c r="AX119" i="6"/>
  <c r="AY120" i="6"/>
  <c r="BE118" i="6"/>
  <c r="BF117" i="6"/>
  <c r="BG117" i="6" s="1"/>
  <c r="BH117" i="6" s="1"/>
  <c r="BD117" i="6"/>
  <c r="AT116" i="5"/>
  <c r="AS115" i="5"/>
  <c r="AU115" i="5"/>
  <c r="AV115" i="5" s="1"/>
  <c r="AW115" i="5" s="1"/>
  <c r="BA116" i="5"/>
  <c r="BB116" i="5" s="1"/>
  <c r="BC116" i="5" s="1"/>
  <c r="AY116" i="5"/>
  <c r="AZ117" i="5"/>
  <c r="AY121" i="3" l="1"/>
  <c r="AZ120" i="3"/>
  <c r="BA120" i="3" s="1"/>
  <c r="BB120" i="3" s="1"/>
  <c r="AX120" i="3"/>
  <c r="BF120" i="3"/>
  <c r="BG120" i="3" s="1"/>
  <c r="BH120" i="3" s="1"/>
  <c r="BD120" i="3"/>
  <c r="BE121" i="3"/>
  <c r="BE119" i="6"/>
  <c r="BD118" i="6"/>
  <c r="BF118" i="6"/>
  <c r="BG118" i="6" s="1"/>
  <c r="BH118" i="6" s="1"/>
  <c r="AZ120" i="6"/>
  <c r="BA120" i="6" s="1"/>
  <c r="BB120" i="6" s="1"/>
  <c r="AX120" i="6"/>
  <c r="AY121" i="6"/>
  <c r="BA117" i="5"/>
  <c r="BB117" i="5" s="1"/>
  <c r="BC117" i="5" s="1"/>
  <c r="AY117" i="5"/>
  <c r="AZ118" i="5"/>
  <c r="AT117" i="5"/>
  <c r="AU116" i="5"/>
  <c r="AV116" i="5" s="1"/>
  <c r="AW116" i="5" s="1"/>
  <c r="AS116" i="5"/>
  <c r="BF121" i="3" l="1"/>
  <c r="BG121" i="3" s="1"/>
  <c r="BH121" i="3" s="1"/>
  <c r="BD121" i="3"/>
  <c r="BE122" i="3"/>
  <c r="AY122" i="3"/>
  <c r="AZ121" i="3"/>
  <c r="BA121" i="3" s="1"/>
  <c r="BB121" i="3" s="1"/>
  <c r="AX121" i="3"/>
  <c r="AZ121" i="6"/>
  <c r="BA121" i="6" s="1"/>
  <c r="BB121" i="6" s="1"/>
  <c r="AX121" i="6"/>
  <c r="AY122" i="6"/>
  <c r="BE120" i="6"/>
  <c r="BF119" i="6"/>
  <c r="BG119" i="6" s="1"/>
  <c r="BH119" i="6" s="1"/>
  <c r="BD119" i="6"/>
  <c r="AT118" i="5"/>
  <c r="AS117" i="5"/>
  <c r="AU117" i="5"/>
  <c r="AV117" i="5" s="1"/>
  <c r="AW117" i="5" s="1"/>
  <c r="BA118" i="5"/>
  <c r="BB118" i="5" s="1"/>
  <c r="BC118" i="5" s="1"/>
  <c r="AY118" i="5"/>
  <c r="AZ119" i="5"/>
  <c r="AY123" i="3" l="1"/>
  <c r="AZ122" i="3"/>
  <c r="BA122" i="3" s="1"/>
  <c r="BB122" i="3" s="1"/>
  <c r="AX122" i="3"/>
  <c r="BF122" i="3"/>
  <c r="BG122" i="3" s="1"/>
  <c r="BH122" i="3" s="1"/>
  <c r="BD122" i="3"/>
  <c r="BE123" i="3"/>
  <c r="BE121" i="6"/>
  <c r="BD120" i="6"/>
  <c r="BF120" i="6"/>
  <c r="BG120" i="6" s="1"/>
  <c r="BH120" i="6" s="1"/>
  <c r="AZ122" i="6"/>
  <c r="BA122" i="6" s="1"/>
  <c r="BB122" i="6" s="1"/>
  <c r="AX122" i="6"/>
  <c r="AY123" i="6"/>
  <c r="BA119" i="5"/>
  <c r="BB119" i="5" s="1"/>
  <c r="BC119" i="5" s="1"/>
  <c r="AY119" i="5"/>
  <c r="AZ120" i="5"/>
  <c r="AT119" i="5"/>
  <c r="AU118" i="5"/>
  <c r="AV118" i="5" s="1"/>
  <c r="AW118" i="5" s="1"/>
  <c r="AS118" i="5"/>
  <c r="BF123" i="3" l="1"/>
  <c r="BG123" i="3" s="1"/>
  <c r="BH123" i="3" s="1"/>
  <c r="BD123" i="3"/>
  <c r="BE124" i="3"/>
  <c r="AY124" i="3"/>
  <c r="AZ123" i="3"/>
  <c r="BA123" i="3" s="1"/>
  <c r="BB123" i="3" s="1"/>
  <c r="AX123" i="3"/>
  <c r="AZ123" i="6"/>
  <c r="BA123" i="6" s="1"/>
  <c r="BB123" i="6" s="1"/>
  <c r="AX123" i="6"/>
  <c r="AY124" i="6"/>
  <c r="BE122" i="6"/>
  <c r="BF121" i="6"/>
  <c r="BG121" i="6" s="1"/>
  <c r="BH121" i="6" s="1"/>
  <c r="BD121" i="6"/>
  <c r="AT120" i="5"/>
  <c r="AS119" i="5"/>
  <c r="AU119" i="5"/>
  <c r="AV119" i="5" s="1"/>
  <c r="AW119" i="5" s="1"/>
  <c r="BA120" i="5"/>
  <c r="BB120" i="5" s="1"/>
  <c r="BC120" i="5" s="1"/>
  <c r="AY120" i="5"/>
  <c r="AZ121" i="5"/>
  <c r="AY125" i="3" l="1"/>
  <c r="AZ124" i="3"/>
  <c r="BA124" i="3" s="1"/>
  <c r="BB124" i="3" s="1"/>
  <c r="AX124" i="3"/>
  <c r="BF124" i="3"/>
  <c r="BG124" i="3" s="1"/>
  <c r="BH124" i="3" s="1"/>
  <c r="BD124" i="3"/>
  <c r="BE125" i="3"/>
  <c r="BE123" i="6"/>
  <c r="BD122" i="6"/>
  <c r="BF122" i="6"/>
  <c r="BG122" i="6" s="1"/>
  <c r="BH122" i="6" s="1"/>
  <c r="AZ124" i="6"/>
  <c r="BA124" i="6" s="1"/>
  <c r="BB124" i="6" s="1"/>
  <c r="AX124" i="6"/>
  <c r="AY125" i="6"/>
  <c r="BA121" i="5"/>
  <c r="BB121" i="5" s="1"/>
  <c r="BC121" i="5" s="1"/>
  <c r="AY121" i="5"/>
  <c r="AZ122" i="5"/>
  <c r="AT121" i="5"/>
  <c r="AU120" i="5"/>
  <c r="AV120" i="5" s="1"/>
  <c r="AW120" i="5" s="1"/>
  <c r="AS120" i="5"/>
  <c r="BF125" i="3" l="1"/>
  <c r="BG125" i="3" s="1"/>
  <c r="BH125" i="3" s="1"/>
  <c r="BD125" i="3"/>
  <c r="BE126" i="3"/>
  <c r="AY126" i="3"/>
  <c r="AZ125" i="3"/>
  <c r="BA125" i="3" s="1"/>
  <c r="BB125" i="3" s="1"/>
  <c r="AX125" i="3"/>
  <c r="AZ125" i="6"/>
  <c r="BA125" i="6" s="1"/>
  <c r="BB125" i="6" s="1"/>
  <c r="AX125" i="6"/>
  <c r="AY126" i="6"/>
  <c r="BE124" i="6"/>
  <c r="BF123" i="6"/>
  <c r="BG123" i="6" s="1"/>
  <c r="BH123" i="6" s="1"/>
  <c r="BD123" i="6"/>
  <c r="AT122" i="5"/>
  <c r="AS121" i="5"/>
  <c r="AU121" i="5"/>
  <c r="AV121" i="5" s="1"/>
  <c r="AW121" i="5" s="1"/>
  <c r="BA122" i="5"/>
  <c r="BB122" i="5" s="1"/>
  <c r="BC122" i="5" s="1"/>
  <c r="AY122" i="5"/>
  <c r="AZ123" i="5"/>
  <c r="AY127" i="3" l="1"/>
  <c r="AZ126" i="3"/>
  <c r="BA126" i="3" s="1"/>
  <c r="BB126" i="3" s="1"/>
  <c r="AX126" i="3"/>
  <c r="BF126" i="3"/>
  <c r="BG126" i="3" s="1"/>
  <c r="BH126" i="3" s="1"/>
  <c r="BD126" i="3"/>
  <c r="BE127" i="3"/>
  <c r="BE125" i="6"/>
  <c r="BD124" i="6"/>
  <c r="BF124" i="6"/>
  <c r="BG124" i="6" s="1"/>
  <c r="BH124" i="6" s="1"/>
  <c r="AZ126" i="6"/>
  <c r="BA126" i="6" s="1"/>
  <c r="BB126" i="6" s="1"/>
  <c r="AX126" i="6"/>
  <c r="AY127" i="6"/>
  <c r="BA123" i="5"/>
  <c r="BB123" i="5" s="1"/>
  <c r="BC123" i="5" s="1"/>
  <c r="AY123" i="5"/>
  <c r="AZ124" i="5"/>
  <c r="AT123" i="5"/>
  <c r="AU122" i="5"/>
  <c r="AV122" i="5" s="1"/>
  <c r="AW122" i="5" s="1"/>
  <c r="AS122" i="5"/>
  <c r="BF127" i="3" l="1"/>
  <c r="BG127" i="3" s="1"/>
  <c r="BH127" i="3" s="1"/>
  <c r="BD127" i="3"/>
  <c r="BE128" i="3"/>
  <c r="AY128" i="3"/>
  <c r="AZ127" i="3"/>
  <c r="BA127" i="3" s="1"/>
  <c r="BB127" i="3" s="1"/>
  <c r="AX127" i="3"/>
  <c r="AZ127" i="6"/>
  <c r="BA127" i="6" s="1"/>
  <c r="BB127" i="6" s="1"/>
  <c r="AX127" i="6"/>
  <c r="AY128" i="6"/>
  <c r="BE126" i="6"/>
  <c r="BF125" i="6"/>
  <c r="BG125" i="6" s="1"/>
  <c r="BH125" i="6" s="1"/>
  <c r="BD125" i="6"/>
  <c r="AT124" i="5"/>
  <c r="AS123" i="5"/>
  <c r="AU123" i="5"/>
  <c r="AV123" i="5" s="1"/>
  <c r="AW123" i="5" s="1"/>
  <c r="BA124" i="5"/>
  <c r="BB124" i="5" s="1"/>
  <c r="BC124" i="5" s="1"/>
  <c r="AY124" i="5"/>
  <c r="AZ125" i="5"/>
  <c r="AY129" i="3" l="1"/>
  <c r="AZ128" i="3"/>
  <c r="BA128" i="3" s="1"/>
  <c r="BB128" i="3" s="1"/>
  <c r="AX128" i="3"/>
  <c r="BF128" i="3"/>
  <c r="BG128" i="3" s="1"/>
  <c r="BH128" i="3" s="1"/>
  <c r="BD128" i="3"/>
  <c r="BE129" i="3"/>
  <c r="BE127" i="6"/>
  <c r="BD126" i="6"/>
  <c r="BF126" i="6"/>
  <c r="BG126" i="6" s="1"/>
  <c r="BH126" i="6" s="1"/>
  <c r="AZ128" i="6"/>
  <c r="BA128" i="6" s="1"/>
  <c r="BB128" i="6" s="1"/>
  <c r="AX128" i="6"/>
  <c r="AY129" i="6"/>
  <c r="BA125" i="5"/>
  <c r="BB125" i="5" s="1"/>
  <c r="BC125" i="5" s="1"/>
  <c r="AY125" i="5"/>
  <c r="AZ126" i="5"/>
  <c r="AT125" i="5"/>
  <c r="AU124" i="5"/>
  <c r="AV124" i="5" s="1"/>
  <c r="AW124" i="5" s="1"/>
  <c r="AS124" i="5"/>
  <c r="BF129" i="3" l="1"/>
  <c r="BG129" i="3" s="1"/>
  <c r="BH129" i="3" s="1"/>
  <c r="BD129" i="3"/>
  <c r="BE130" i="3"/>
  <c r="AY130" i="3"/>
  <c r="AZ129" i="3"/>
  <c r="BA129" i="3" s="1"/>
  <c r="BB129" i="3" s="1"/>
  <c r="AX129" i="3"/>
  <c r="AZ129" i="6"/>
  <c r="BA129" i="6" s="1"/>
  <c r="BB129" i="6" s="1"/>
  <c r="AX129" i="6"/>
  <c r="AY130" i="6"/>
  <c r="BE128" i="6"/>
  <c r="BF127" i="6"/>
  <c r="BG127" i="6" s="1"/>
  <c r="BH127" i="6" s="1"/>
  <c r="BD127" i="6"/>
  <c r="AT126" i="5"/>
  <c r="AS125" i="5"/>
  <c r="AU125" i="5"/>
  <c r="AV125" i="5" s="1"/>
  <c r="AW125" i="5" s="1"/>
  <c r="BA126" i="5"/>
  <c r="BB126" i="5" s="1"/>
  <c r="BC126" i="5" s="1"/>
  <c r="AY126" i="5"/>
  <c r="AZ127" i="5"/>
  <c r="AY131" i="3" l="1"/>
  <c r="AZ130" i="3"/>
  <c r="BA130" i="3" s="1"/>
  <c r="BB130" i="3" s="1"/>
  <c r="AX130" i="3"/>
  <c r="BF130" i="3"/>
  <c r="BG130" i="3" s="1"/>
  <c r="BH130" i="3" s="1"/>
  <c r="BD130" i="3"/>
  <c r="BE131" i="3"/>
  <c r="BE129" i="6"/>
  <c r="BD128" i="6"/>
  <c r="BF128" i="6"/>
  <c r="BG128" i="6" s="1"/>
  <c r="BH128" i="6" s="1"/>
  <c r="AZ130" i="6"/>
  <c r="BA130" i="6" s="1"/>
  <c r="BB130" i="6" s="1"/>
  <c r="AX130" i="6"/>
  <c r="AY131" i="6"/>
  <c r="BA127" i="5"/>
  <c r="BB127" i="5" s="1"/>
  <c r="BC127" i="5" s="1"/>
  <c r="AY127" i="5"/>
  <c r="AZ128" i="5"/>
  <c r="AT127" i="5"/>
  <c r="AU126" i="5"/>
  <c r="AV126" i="5" s="1"/>
  <c r="AW126" i="5" s="1"/>
  <c r="AS126" i="5"/>
  <c r="BF131" i="3" l="1"/>
  <c r="BG131" i="3" s="1"/>
  <c r="BH131" i="3" s="1"/>
  <c r="BD131" i="3"/>
  <c r="BE132" i="3"/>
  <c r="AY132" i="3"/>
  <c r="AZ131" i="3"/>
  <c r="BA131" i="3" s="1"/>
  <c r="BB131" i="3" s="1"/>
  <c r="AX131" i="3"/>
  <c r="AZ131" i="6"/>
  <c r="BA131" i="6" s="1"/>
  <c r="BB131" i="6" s="1"/>
  <c r="AX131" i="6"/>
  <c r="AY132" i="6"/>
  <c r="BE130" i="6"/>
  <c r="BF129" i="6"/>
  <c r="BG129" i="6" s="1"/>
  <c r="BH129" i="6" s="1"/>
  <c r="BD129" i="6"/>
  <c r="AT128" i="5"/>
  <c r="AS127" i="5"/>
  <c r="AU127" i="5"/>
  <c r="AV127" i="5" s="1"/>
  <c r="AW127" i="5" s="1"/>
  <c r="BA128" i="5"/>
  <c r="BB128" i="5" s="1"/>
  <c r="BC128" i="5" s="1"/>
  <c r="AY128" i="5"/>
  <c r="AZ129" i="5"/>
  <c r="AY133" i="3" l="1"/>
  <c r="AZ132" i="3"/>
  <c r="BA132" i="3" s="1"/>
  <c r="BB132" i="3" s="1"/>
  <c r="AX132" i="3"/>
  <c r="BF132" i="3"/>
  <c r="BG132" i="3" s="1"/>
  <c r="BH132" i="3" s="1"/>
  <c r="BD132" i="3"/>
  <c r="BE133" i="3"/>
  <c r="BE131" i="6"/>
  <c r="BD130" i="6"/>
  <c r="BF130" i="6"/>
  <c r="BG130" i="6" s="1"/>
  <c r="BH130" i="6" s="1"/>
  <c r="AZ132" i="6"/>
  <c r="BA132" i="6" s="1"/>
  <c r="BB132" i="6" s="1"/>
  <c r="AX132" i="6"/>
  <c r="AY133" i="6"/>
  <c r="BA129" i="5"/>
  <c r="BB129" i="5" s="1"/>
  <c r="BC129" i="5" s="1"/>
  <c r="AY129" i="5"/>
  <c r="AZ130" i="5"/>
  <c r="AT129" i="5"/>
  <c r="AU128" i="5"/>
  <c r="AV128" i="5" s="1"/>
  <c r="AW128" i="5" s="1"/>
  <c r="AS128" i="5"/>
  <c r="BF133" i="3" l="1"/>
  <c r="BG133" i="3" s="1"/>
  <c r="BH133" i="3" s="1"/>
  <c r="BD133" i="3"/>
  <c r="BE134" i="3"/>
  <c r="AY134" i="3"/>
  <c r="AZ133" i="3"/>
  <c r="BA133" i="3" s="1"/>
  <c r="BB133" i="3" s="1"/>
  <c r="AX133" i="3"/>
  <c r="AZ133" i="6"/>
  <c r="BA133" i="6" s="1"/>
  <c r="BB133" i="6" s="1"/>
  <c r="AX133" i="6"/>
  <c r="AY134" i="6"/>
  <c r="BE132" i="6"/>
  <c r="BF131" i="6"/>
  <c r="BG131" i="6" s="1"/>
  <c r="BH131" i="6" s="1"/>
  <c r="BD131" i="6"/>
  <c r="AT130" i="5"/>
  <c r="AS129" i="5"/>
  <c r="AU129" i="5"/>
  <c r="AV129" i="5" s="1"/>
  <c r="AW129" i="5" s="1"/>
  <c r="BA130" i="5"/>
  <c r="BB130" i="5" s="1"/>
  <c r="BC130" i="5" s="1"/>
  <c r="AY130" i="5"/>
  <c r="AZ131" i="5"/>
  <c r="AY135" i="3" l="1"/>
  <c r="AZ134" i="3"/>
  <c r="BA134" i="3" s="1"/>
  <c r="BB134" i="3" s="1"/>
  <c r="AX134" i="3"/>
  <c r="BF134" i="3"/>
  <c r="BG134" i="3" s="1"/>
  <c r="BH134" i="3" s="1"/>
  <c r="BD134" i="3"/>
  <c r="BE135" i="3"/>
  <c r="BE133" i="6"/>
  <c r="BD132" i="6"/>
  <c r="BF132" i="6"/>
  <c r="BG132" i="6" s="1"/>
  <c r="BH132" i="6" s="1"/>
  <c r="AZ134" i="6"/>
  <c r="BA134" i="6" s="1"/>
  <c r="BB134" i="6" s="1"/>
  <c r="AX134" i="6"/>
  <c r="AY135" i="6"/>
  <c r="BA131" i="5"/>
  <c r="BB131" i="5" s="1"/>
  <c r="BC131" i="5" s="1"/>
  <c r="AY131" i="5"/>
  <c r="AZ132" i="5"/>
  <c r="AT131" i="5"/>
  <c r="AU130" i="5"/>
  <c r="AV130" i="5" s="1"/>
  <c r="AW130" i="5" s="1"/>
  <c r="AS130" i="5"/>
  <c r="BF135" i="3" l="1"/>
  <c r="BG135" i="3" s="1"/>
  <c r="BH135" i="3" s="1"/>
  <c r="BD135" i="3"/>
  <c r="BE136" i="3"/>
  <c r="AY136" i="3"/>
  <c r="AZ135" i="3"/>
  <c r="BA135" i="3" s="1"/>
  <c r="BB135" i="3" s="1"/>
  <c r="AX135" i="3"/>
  <c r="AY136" i="6"/>
  <c r="AZ135" i="6"/>
  <c r="BA135" i="6" s="1"/>
  <c r="BB135" i="6" s="1"/>
  <c r="AX135" i="6"/>
  <c r="BE134" i="6"/>
  <c r="BF133" i="6"/>
  <c r="BG133" i="6" s="1"/>
  <c r="BH133" i="6" s="1"/>
  <c r="BD133" i="6"/>
  <c r="AT132" i="5"/>
  <c r="AS131" i="5"/>
  <c r="AU131" i="5"/>
  <c r="AV131" i="5" s="1"/>
  <c r="AW131" i="5" s="1"/>
  <c r="BA132" i="5"/>
  <c r="BB132" i="5" s="1"/>
  <c r="BC132" i="5" s="1"/>
  <c r="AY132" i="5"/>
  <c r="AZ133" i="5"/>
  <c r="AY137" i="3" l="1"/>
  <c r="AZ136" i="3"/>
  <c r="BA136" i="3" s="1"/>
  <c r="BB136" i="3" s="1"/>
  <c r="AX136" i="3"/>
  <c r="BE137" i="3"/>
  <c r="BF136" i="3"/>
  <c r="BG136" i="3" s="1"/>
  <c r="BH136" i="3" s="1"/>
  <c r="BD136" i="3"/>
  <c r="BE135" i="6"/>
  <c r="BD134" i="6"/>
  <c r="BF134" i="6"/>
  <c r="BG134" i="6" s="1"/>
  <c r="BH134" i="6" s="1"/>
  <c r="AY137" i="6"/>
  <c r="AZ136" i="6"/>
  <c r="BA136" i="6" s="1"/>
  <c r="BB136" i="6" s="1"/>
  <c r="AX136" i="6"/>
  <c r="BA133" i="5"/>
  <c r="BB133" i="5" s="1"/>
  <c r="BC133" i="5" s="1"/>
  <c r="AY133" i="5"/>
  <c r="AZ134" i="5"/>
  <c r="AT133" i="5"/>
  <c r="AU132" i="5"/>
  <c r="AV132" i="5" s="1"/>
  <c r="AW132" i="5" s="1"/>
  <c r="AS132" i="5"/>
  <c r="BE138" i="3" l="1"/>
  <c r="BF137" i="3"/>
  <c r="BG137" i="3" s="1"/>
  <c r="BH137" i="3" s="1"/>
  <c r="BD137" i="3"/>
  <c r="AY138" i="3"/>
  <c r="AZ137" i="3"/>
  <c r="BA137" i="3" s="1"/>
  <c r="BB137" i="3" s="1"/>
  <c r="AX137" i="3"/>
  <c r="AY138" i="6"/>
  <c r="AZ137" i="6"/>
  <c r="BA137" i="6" s="1"/>
  <c r="BB137" i="6" s="1"/>
  <c r="AX137" i="6"/>
  <c r="BF135" i="6"/>
  <c r="BG135" i="6" s="1"/>
  <c r="BH135" i="6" s="1"/>
  <c r="BD135" i="6"/>
  <c r="BE136" i="6"/>
  <c r="AT134" i="5"/>
  <c r="AS133" i="5"/>
  <c r="AU133" i="5"/>
  <c r="AV133" i="5" s="1"/>
  <c r="AW133" i="5" s="1"/>
  <c r="BA134" i="5"/>
  <c r="BB134" i="5" s="1"/>
  <c r="BC134" i="5" s="1"/>
  <c r="AY134" i="5"/>
  <c r="AZ135" i="5"/>
  <c r="AZ138" i="3" l="1"/>
  <c r="BA138" i="3" s="1"/>
  <c r="BB138" i="3" s="1"/>
  <c r="AX138" i="3"/>
  <c r="AY139" i="3"/>
  <c r="BE139" i="3"/>
  <c r="BD138" i="3"/>
  <c r="BF138" i="3"/>
  <c r="BG138" i="3" s="1"/>
  <c r="BH138" i="3" s="1"/>
  <c r="BF136" i="6"/>
  <c r="BG136" i="6" s="1"/>
  <c r="BH136" i="6" s="1"/>
  <c r="BD136" i="6"/>
  <c r="BE137" i="6"/>
  <c r="AY139" i="6"/>
  <c r="AZ138" i="6"/>
  <c r="BA138" i="6" s="1"/>
  <c r="BB138" i="6" s="1"/>
  <c r="AX138" i="6"/>
  <c r="BA135" i="5"/>
  <c r="BB135" i="5" s="1"/>
  <c r="BC135" i="5" s="1"/>
  <c r="AY135" i="5"/>
  <c r="AZ136" i="5"/>
  <c r="AT135" i="5"/>
  <c r="AU134" i="5"/>
  <c r="AV134" i="5" s="1"/>
  <c r="AW134" i="5" s="1"/>
  <c r="AS134" i="5"/>
  <c r="BE140" i="3" l="1"/>
  <c r="BF139" i="3"/>
  <c r="BG139" i="3" s="1"/>
  <c r="BH139" i="3" s="1"/>
  <c r="BD139" i="3"/>
  <c r="AZ139" i="3"/>
  <c r="BA139" i="3" s="1"/>
  <c r="BB139" i="3" s="1"/>
  <c r="AX139" i="3"/>
  <c r="AY140" i="3"/>
  <c r="AY140" i="6"/>
  <c r="AZ139" i="6"/>
  <c r="BA139" i="6" s="1"/>
  <c r="BB139" i="6" s="1"/>
  <c r="AX139" i="6"/>
  <c r="BF137" i="6"/>
  <c r="BG137" i="6" s="1"/>
  <c r="BH137" i="6" s="1"/>
  <c r="BD137" i="6"/>
  <c r="BE138" i="6"/>
  <c r="AT136" i="5"/>
  <c r="AS135" i="5"/>
  <c r="AU135" i="5"/>
  <c r="AV135" i="5" s="1"/>
  <c r="AW135" i="5" s="1"/>
  <c r="BA136" i="5"/>
  <c r="BB136" i="5" s="1"/>
  <c r="BC136" i="5" s="1"/>
  <c r="AY136" i="5"/>
  <c r="AZ137" i="5"/>
  <c r="AZ140" i="3" l="1"/>
  <c r="BA140" i="3" s="1"/>
  <c r="BB140" i="3" s="1"/>
  <c r="AX140" i="3"/>
  <c r="AY141" i="3"/>
  <c r="BE141" i="3"/>
  <c r="BD140" i="3"/>
  <c r="BF140" i="3"/>
  <c r="BG140" i="3" s="1"/>
  <c r="BH140" i="3" s="1"/>
  <c r="BF138" i="6"/>
  <c r="BG138" i="6" s="1"/>
  <c r="BH138" i="6" s="1"/>
  <c r="BD138" i="6"/>
  <c r="BE139" i="6"/>
  <c r="AY141" i="6"/>
  <c r="AZ140" i="6"/>
  <c r="BA140" i="6" s="1"/>
  <c r="BB140" i="6" s="1"/>
  <c r="AX140" i="6"/>
  <c r="BA137" i="5"/>
  <c r="BB137" i="5" s="1"/>
  <c r="BC137" i="5" s="1"/>
  <c r="AY137" i="5"/>
  <c r="AZ138" i="5"/>
  <c r="AT137" i="5"/>
  <c r="AU136" i="5"/>
  <c r="AV136" i="5" s="1"/>
  <c r="AW136" i="5" s="1"/>
  <c r="AS136" i="5"/>
  <c r="BE142" i="3" l="1"/>
  <c r="BF141" i="3"/>
  <c r="BG141" i="3" s="1"/>
  <c r="BH141" i="3" s="1"/>
  <c r="BD141" i="3"/>
  <c r="AZ141" i="3"/>
  <c r="BA141" i="3" s="1"/>
  <c r="BB141" i="3" s="1"/>
  <c r="AX141" i="3"/>
  <c r="AY142" i="3"/>
  <c r="AY142" i="6"/>
  <c r="AZ141" i="6"/>
  <c r="BA141" i="6" s="1"/>
  <c r="BB141" i="6" s="1"/>
  <c r="AX141" i="6"/>
  <c r="BF139" i="6"/>
  <c r="BG139" i="6" s="1"/>
  <c r="BH139" i="6" s="1"/>
  <c r="BD139" i="6"/>
  <c r="BE140" i="6"/>
  <c r="AT138" i="5"/>
  <c r="AS137" i="5"/>
  <c r="AU137" i="5"/>
  <c r="AV137" i="5" s="1"/>
  <c r="AW137" i="5" s="1"/>
  <c r="BA138" i="5"/>
  <c r="BB138" i="5" s="1"/>
  <c r="BC138" i="5" s="1"/>
  <c r="AY138" i="5"/>
  <c r="AZ139" i="5"/>
  <c r="AZ142" i="3" l="1"/>
  <c r="BA142" i="3" s="1"/>
  <c r="BB142" i="3" s="1"/>
  <c r="AX142" i="3"/>
  <c r="AY143" i="3"/>
  <c r="BE143" i="3"/>
  <c r="BD142" i="3"/>
  <c r="BF142" i="3"/>
  <c r="BG142" i="3" s="1"/>
  <c r="BH142" i="3" s="1"/>
  <c r="BF140" i="6"/>
  <c r="BG140" i="6" s="1"/>
  <c r="BH140" i="6" s="1"/>
  <c r="BD140" i="6"/>
  <c r="BE141" i="6"/>
  <c r="AY143" i="6"/>
  <c r="AZ142" i="6"/>
  <c r="BA142" i="6" s="1"/>
  <c r="BB142" i="6" s="1"/>
  <c r="AX142" i="6"/>
  <c r="BA139" i="5"/>
  <c r="BB139" i="5" s="1"/>
  <c r="BC139" i="5" s="1"/>
  <c r="AY139" i="5"/>
  <c r="AZ140" i="5"/>
  <c r="AT139" i="5"/>
  <c r="AU138" i="5"/>
  <c r="AV138" i="5" s="1"/>
  <c r="AW138" i="5" s="1"/>
  <c r="AS138" i="5"/>
  <c r="BE144" i="3" l="1"/>
  <c r="BF143" i="3"/>
  <c r="BG143" i="3" s="1"/>
  <c r="BH143" i="3" s="1"/>
  <c r="BD143" i="3"/>
  <c r="AZ143" i="3"/>
  <c r="BA143" i="3" s="1"/>
  <c r="BB143" i="3" s="1"/>
  <c r="AX143" i="3"/>
  <c r="AY144" i="3"/>
  <c r="AY144" i="6"/>
  <c r="AZ143" i="6"/>
  <c r="BA143" i="6" s="1"/>
  <c r="BB143" i="6" s="1"/>
  <c r="AX143" i="6"/>
  <c r="BF141" i="6"/>
  <c r="BG141" i="6" s="1"/>
  <c r="BH141" i="6" s="1"/>
  <c r="BD141" i="6"/>
  <c r="BE142" i="6"/>
  <c r="AT140" i="5"/>
  <c r="AS139" i="5"/>
  <c r="AU139" i="5"/>
  <c r="AV139" i="5" s="1"/>
  <c r="AW139" i="5" s="1"/>
  <c r="BA140" i="5"/>
  <c r="BB140" i="5" s="1"/>
  <c r="BC140" i="5" s="1"/>
  <c r="AY140" i="5"/>
  <c r="AZ141" i="5"/>
  <c r="AZ144" i="3" l="1"/>
  <c r="BA144" i="3" s="1"/>
  <c r="BB144" i="3" s="1"/>
  <c r="AX144" i="3"/>
  <c r="AY145" i="3"/>
  <c r="BE145" i="3"/>
  <c r="BD144" i="3"/>
  <c r="BF144" i="3"/>
  <c r="BG144" i="3" s="1"/>
  <c r="BH144" i="3" s="1"/>
  <c r="BF142" i="6"/>
  <c r="BG142" i="6" s="1"/>
  <c r="BH142" i="6" s="1"/>
  <c r="BD142" i="6"/>
  <c r="BE143" i="6"/>
  <c r="AY145" i="6"/>
  <c r="AZ144" i="6"/>
  <c r="BA144" i="6" s="1"/>
  <c r="BB144" i="6" s="1"/>
  <c r="AX144" i="6"/>
  <c r="BA141" i="5"/>
  <c r="BB141" i="5" s="1"/>
  <c r="BC141" i="5" s="1"/>
  <c r="AY141" i="5"/>
  <c r="AZ142" i="5"/>
  <c r="AT141" i="5"/>
  <c r="AU140" i="5"/>
  <c r="AV140" i="5" s="1"/>
  <c r="AW140" i="5" s="1"/>
  <c r="AS140" i="5"/>
  <c r="BE146" i="3" l="1"/>
  <c r="BF145" i="3"/>
  <c r="BG145" i="3" s="1"/>
  <c r="BH145" i="3" s="1"/>
  <c r="BD145" i="3"/>
  <c r="AZ145" i="3"/>
  <c r="BA145" i="3" s="1"/>
  <c r="BB145" i="3" s="1"/>
  <c r="AX145" i="3"/>
  <c r="AY146" i="3"/>
  <c r="AY146" i="6"/>
  <c r="AZ145" i="6"/>
  <c r="BA145" i="6" s="1"/>
  <c r="BB145" i="6" s="1"/>
  <c r="AX145" i="6"/>
  <c r="BF143" i="6"/>
  <c r="BG143" i="6" s="1"/>
  <c r="BH143" i="6" s="1"/>
  <c r="BD143" i="6"/>
  <c r="BE144" i="6"/>
  <c r="AT142" i="5"/>
  <c r="AS141" i="5"/>
  <c r="AU141" i="5"/>
  <c r="AV141" i="5" s="1"/>
  <c r="AW141" i="5" s="1"/>
  <c r="BA142" i="5"/>
  <c r="BB142" i="5" s="1"/>
  <c r="BC142" i="5" s="1"/>
  <c r="AY142" i="5"/>
  <c r="AZ143" i="5"/>
  <c r="AZ146" i="3" l="1"/>
  <c r="BA146" i="3" s="1"/>
  <c r="BB146" i="3" s="1"/>
  <c r="AX146" i="3"/>
  <c r="AY147" i="3"/>
  <c r="BE147" i="3"/>
  <c r="BD146" i="3"/>
  <c r="BF146" i="3"/>
  <c r="BG146" i="3" s="1"/>
  <c r="BH146" i="3" s="1"/>
  <c r="BF144" i="6"/>
  <c r="BG144" i="6" s="1"/>
  <c r="BH144" i="6" s="1"/>
  <c r="BD144" i="6"/>
  <c r="BE145" i="6"/>
  <c r="AY147" i="6"/>
  <c r="AZ146" i="6"/>
  <c r="BA146" i="6" s="1"/>
  <c r="BB146" i="6" s="1"/>
  <c r="AX146" i="6"/>
  <c r="BA143" i="5"/>
  <c r="BB143" i="5" s="1"/>
  <c r="BC143" i="5" s="1"/>
  <c r="AY143" i="5"/>
  <c r="AZ144" i="5"/>
  <c r="AT143" i="5"/>
  <c r="AU142" i="5"/>
  <c r="AV142" i="5" s="1"/>
  <c r="AW142" i="5" s="1"/>
  <c r="AS142" i="5"/>
  <c r="BE148" i="3" l="1"/>
  <c r="BF147" i="3"/>
  <c r="BG147" i="3" s="1"/>
  <c r="BH147" i="3" s="1"/>
  <c r="BD147" i="3"/>
  <c r="AZ147" i="3"/>
  <c r="BA147" i="3" s="1"/>
  <c r="BB147" i="3" s="1"/>
  <c r="AX147" i="3"/>
  <c r="AY148" i="3"/>
  <c r="AY148" i="6"/>
  <c r="AZ147" i="6"/>
  <c r="BA147" i="6" s="1"/>
  <c r="BB147" i="6" s="1"/>
  <c r="AX147" i="6"/>
  <c r="BF145" i="6"/>
  <c r="BG145" i="6" s="1"/>
  <c r="BH145" i="6" s="1"/>
  <c r="BD145" i="6"/>
  <c r="BE146" i="6"/>
  <c r="AT144" i="5"/>
  <c r="AS143" i="5"/>
  <c r="AU143" i="5"/>
  <c r="AV143" i="5" s="1"/>
  <c r="AW143" i="5" s="1"/>
  <c r="BA144" i="5"/>
  <c r="BB144" i="5" s="1"/>
  <c r="BC144" i="5" s="1"/>
  <c r="AY144" i="5"/>
  <c r="AZ145" i="5"/>
  <c r="AZ148" i="3" l="1"/>
  <c r="BA148" i="3" s="1"/>
  <c r="BB148" i="3" s="1"/>
  <c r="AX148" i="3"/>
  <c r="AY149" i="3"/>
  <c r="BE149" i="3"/>
  <c r="BD148" i="3"/>
  <c r="BF148" i="3"/>
  <c r="BG148" i="3" s="1"/>
  <c r="BH148" i="3" s="1"/>
  <c r="BF146" i="6"/>
  <c r="BG146" i="6" s="1"/>
  <c r="BH146" i="6" s="1"/>
  <c r="BD146" i="6"/>
  <c r="BE147" i="6"/>
  <c r="AY149" i="6"/>
  <c r="AZ148" i="6"/>
  <c r="BA148" i="6" s="1"/>
  <c r="BB148" i="6" s="1"/>
  <c r="AX148" i="6"/>
  <c r="BA145" i="5"/>
  <c r="BB145" i="5" s="1"/>
  <c r="BC145" i="5" s="1"/>
  <c r="AY145" i="5"/>
  <c r="AZ146" i="5"/>
  <c r="AT145" i="5"/>
  <c r="AU144" i="5"/>
  <c r="AV144" i="5" s="1"/>
  <c r="AW144" i="5" s="1"/>
  <c r="AS144" i="5"/>
  <c r="BE150" i="3" l="1"/>
  <c r="BF149" i="3"/>
  <c r="BG149" i="3" s="1"/>
  <c r="BH149" i="3" s="1"/>
  <c r="BD149" i="3"/>
  <c r="AZ149" i="3"/>
  <c r="BA149" i="3" s="1"/>
  <c r="BB149" i="3" s="1"/>
  <c r="AX149" i="3"/>
  <c r="AY150" i="3"/>
  <c r="AY150" i="6"/>
  <c r="AZ149" i="6"/>
  <c r="BA149" i="6" s="1"/>
  <c r="BB149" i="6" s="1"/>
  <c r="AX149" i="6"/>
  <c r="BF147" i="6"/>
  <c r="BG147" i="6" s="1"/>
  <c r="BH147" i="6" s="1"/>
  <c r="BD147" i="6"/>
  <c r="BE148" i="6"/>
  <c r="AT146" i="5"/>
  <c r="AS145" i="5"/>
  <c r="AU145" i="5"/>
  <c r="AV145" i="5" s="1"/>
  <c r="AW145" i="5" s="1"/>
  <c r="BA146" i="5"/>
  <c r="BB146" i="5" s="1"/>
  <c r="BC146" i="5" s="1"/>
  <c r="AY146" i="5"/>
  <c r="AZ147" i="5"/>
  <c r="AZ150" i="3" l="1"/>
  <c r="BA150" i="3" s="1"/>
  <c r="BB150" i="3" s="1"/>
  <c r="AX150" i="3"/>
  <c r="AY151" i="3"/>
  <c r="BE151" i="3"/>
  <c r="BD150" i="3"/>
  <c r="BF150" i="3"/>
  <c r="BG150" i="3" s="1"/>
  <c r="BH150" i="3" s="1"/>
  <c r="BF148" i="6"/>
  <c r="BG148" i="6" s="1"/>
  <c r="BH148" i="6" s="1"/>
  <c r="BD148" i="6"/>
  <c r="BE149" i="6"/>
  <c r="AY151" i="6"/>
  <c r="AZ150" i="6"/>
  <c r="BA150" i="6" s="1"/>
  <c r="BB150" i="6" s="1"/>
  <c r="AX150" i="6"/>
  <c r="BA147" i="5"/>
  <c r="BB147" i="5" s="1"/>
  <c r="BC147" i="5" s="1"/>
  <c r="AY147" i="5"/>
  <c r="AZ148" i="5"/>
  <c r="AT147" i="5"/>
  <c r="AU146" i="5"/>
  <c r="AV146" i="5" s="1"/>
  <c r="AW146" i="5" s="1"/>
  <c r="AS146" i="5"/>
  <c r="BE152" i="3" l="1"/>
  <c r="BF151" i="3"/>
  <c r="BG151" i="3" s="1"/>
  <c r="BH151" i="3" s="1"/>
  <c r="BD151" i="3"/>
  <c r="AZ151" i="3"/>
  <c r="BA151" i="3" s="1"/>
  <c r="BB151" i="3" s="1"/>
  <c r="AX151" i="3"/>
  <c r="AY152" i="3"/>
  <c r="AY152" i="6"/>
  <c r="AZ151" i="6"/>
  <c r="BA151" i="6" s="1"/>
  <c r="BB151" i="6" s="1"/>
  <c r="AX151" i="6"/>
  <c r="BF149" i="6"/>
  <c r="BG149" i="6" s="1"/>
  <c r="BH149" i="6" s="1"/>
  <c r="BD149" i="6"/>
  <c r="BE150" i="6"/>
  <c r="AT148" i="5"/>
  <c r="AS147" i="5"/>
  <c r="AU147" i="5"/>
  <c r="AV147" i="5" s="1"/>
  <c r="AW147" i="5" s="1"/>
  <c r="BA148" i="5"/>
  <c r="BB148" i="5" s="1"/>
  <c r="BC148" i="5" s="1"/>
  <c r="AY148" i="5"/>
  <c r="AZ149" i="5"/>
  <c r="AZ152" i="3" l="1"/>
  <c r="BA152" i="3" s="1"/>
  <c r="BB152" i="3" s="1"/>
  <c r="AX152" i="3"/>
  <c r="AY153" i="3"/>
  <c r="BE153" i="3"/>
  <c r="BD152" i="3"/>
  <c r="BF152" i="3"/>
  <c r="BG152" i="3" s="1"/>
  <c r="BH152" i="3" s="1"/>
  <c r="BF150" i="6"/>
  <c r="BG150" i="6" s="1"/>
  <c r="BH150" i="6" s="1"/>
  <c r="BD150" i="6"/>
  <c r="BE151" i="6"/>
  <c r="AY153" i="6"/>
  <c r="AZ152" i="6"/>
  <c r="BA152" i="6" s="1"/>
  <c r="BB152" i="6" s="1"/>
  <c r="AX152" i="6"/>
  <c r="BA149" i="5"/>
  <c r="BB149" i="5" s="1"/>
  <c r="BC149" i="5" s="1"/>
  <c r="AY149" i="5"/>
  <c r="AZ150" i="5"/>
  <c r="AT149" i="5"/>
  <c r="AU148" i="5"/>
  <c r="AV148" i="5" s="1"/>
  <c r="AW148" i="5" s="1"/>
  <c r="AS148" i="5"/>
  <c r="BE154" i="3" l="1"/>
  <c r="BF153" i="3"/>
  <c r="BG153" i="3" s="1"/>
  <c r="BH153" i="3" s="1"/>
  <c r="BD153" i="3"/>
  <c r="AZ153" i="3"/>
  <c r="BA153" i="3" s="1"/>
  <c r="BB153" i="3" s="1"/>
  <c r="AX153" i="3"/>
  <c r="AY154" i="3"/>
  <c r="AY154" i="6"/>
  <c r="AZ153" i="6"/>
  <c r="BA153" i="6" s="1"/>
  <c r="BB153" i="6" s="1"/>
  <c r="AX153" i="6"/>
  <c r="BF151" i="6"/>
  <c r="BG151" i="6" s="1"/>
  <c r="BH151" i="6" s="1"/>
  <c r="BD151" i="6"/>
  <c r="BE152" i="6"/>
  <c r="AT150" i="5"/>
  <c r="AS149" i="5"/>
  <c r="AU149" i="5"/>
  <c r="AV149" i="5" s="1"/>
  <c r="AW149" i="5" s="1"/>
  <c r="BA150" i="5"/>
  <c r="BB150" i="5" s="1"/>
  <c r="BC150" i="5" s="1"/>
  <c r="AY150" i="5"/>
  <c r="AZ151" i="5"/>
  <c r="AY155" i="3" l="1"/>
  <c r="AZ154" i="3"/>
  <c r="AX154" i="3"/>
  <c r="BA154" i="3"/>
  <c r="BB154" i="3" s="1"/>
  <c r="BE155" i="3"/>
  <c r="BD154" i="3"/>
  <c r="BF154" i="3"/>
  <c r="BG154" i="3" s="1"/>
  <c r="BH154" i="3" s="1"/>
  <c r="BF152" i="6"/>
  <c r="BG152" i="6" s="1"/>
  <c r="BH152" i="6" s="1"/>
  <c r="BD152" i="6"/>
  <c r="BE153" i="6"/>
  <c r="AY155" i="6"/>
  <c r="AZ154" i="6"/>
  <c r="BA154" i="6" s="1"/>
  <c r="BB154" i="6" s="1"/>
  <c r="AX154" i="6"/>
  <c r="BA151" i="5"/>
  <c r="BB151" i="5" s="1"/>
  <c r="BC151" i="5" s="1"/>
  <c r="AY151" i="5"/>
  <c r="AZ152" i="5"/>
  <c r="AT151" i="5"/>
  <c r="AU150" i="5"/>
  <c r="AV150" i="5" s="1"/>
  <c r="AW150" i="5" s="1"/>
  <c r="AS150" i="5"/>
  <c r="BF155" i="3" l="1"/>
  <c r="BG155" i="3" s="1"/>
  <c r="BH155" i="3" s="1"/>
  <c r="BD155" i="3"/>
  <c r="BE156" i="3"/>
  <c r="AY156" i="3"/>
  <c r="AZ155" i="3"/>
  <c r="BA155" i="3" s="1"/>
  <c r="BB155" i="3" s="1"/>
  <c r="AX155" i="3"/>
  <c r="AY156" i="6"/>
  <c r="AZ155" i="6"/>
  <c r="BA155" i="6" s="1"/>
  <c r="BB155" i="6" s="1"/>
  <c r="AX155" i="6"/>
  <c r="BF153" i="6"/>
  <c r="BG153" i="6" s="1"/>
  <c r="BH153" i="6" s="1"/>
  <c r="BD153" i="6"/>
  <c r="BE154" i="6"/>
  <c r="AT152" i="5"/>
  <c r="AS151" i="5"/>
  <c r="AU151" i="5"/>
  <c r="AV151" i="5" s="1"/>
  <c r="AW151" i="5" s="1"/>
  <c r="BA152" i="5"/>
  <c r="BB152" i="5" s="1"/>
  <c r="BC152" i="5" s="1"/>
  <c r="AY152" i="5"/>
  <c r="AZ153" i="5"/>
  <c r="AY157" i="3" l="1"/>
  <c r="AZ156" i="3"/>
  <c r="BA156" i="3" s="1"/>
  <c r="BB156" i="3" s="1"/>
  <c r="AX156" i="3"/>
  <c r="BF156" i="3"/>
  <c r="BG156" i="3" s="1"/>
  <c r="BH156" i="3" s="1"/>
  <c r="BD156" i="3"/>
  <c r="BE157" i="3"/>
  <c r="BF154" i="6"/>
  <c r="BG154" i="6" s="1"/>
  <c r="BH154" i="6" s="1"/>
  <c r="BD154" i="6"/>
  <c r="BE155" i="6"/>
  <c r="AY157" i="6"/>
  <c r="AZ156" i="6"/>
  <c r="BA156" i="6" s="1"/>
  <c r="BB156" i="6" s="1"/>
  <c r="AX156" i="6"/>
  <c r="BA153" i="5"/>
  <c r="BB153" i="5" s="1"/>
  <c r="BC153" i="5" s="1"/>
  <c r="AY153" i="5"/>
  <c r="AZ154" i="5"/>
  <c r="AT153" i="5"/>
  <c r="AU152" i="5"/>
  <c r="AV152" i="5" s="1"/>
  <c r="AW152" i="5" s="1"/>
  <c r="AS152" i="5"/>
  <c r="BF157" i="3" l="1"/>
  <c r="BG157" i="3" s="1"/>
  <c r="BH157" i="3" s="1"/>
  <c r="BD157" i="3"/>
  <c r="BE158" i="3"/>
  <c r="AY158" i="3"/>
  <c r="AZ157" i="3"/>
  <c r="BA157" i="3" s="1"/>
  <c r="BB157" i="3" s="1"/>
  <c r="AX157" i="3"/>
  <c r="AY158" i="6"/>
  <c r="AZ157" i="6"/>
  <c r="BA157" i="6" s="1"/>
  <c r="BB157" i="6" s="1"/>
  <c r="AX157" i="6"/>
  <c r="BF155" i="6"/>
  <c r="BG155" i="6" s="1"/>
  <c r="BH155" i="6" s="1"/>
  <c r="BD155" i="6"/>
  <c r="BE156" i="6"/>
  <c r="AT154" i="5"/>
  <c r="AS153" i="5"/>
  <c r="AU153" i="5"/>
  <c r="AV153" i="5" s="1"/>
  <c r="AW153" i="5" s="1"/>
  <c r="BA154" i="5"/>
  <c r="BB154" i="5" s="1"/>
  <c r="BC154" i="5" s="1"/>
  <c r="AY154" i="5"/>
  <c r="AZ155" i="5"/>
  <c r="AY159" i="3" l="1"/>
  <c r="AZ158" i="3"/>
  <c r="BA158" i="3" s="1"/>
  <c r="BB158" i="3" s="1"/>
  <c r="AX158" i="3"/>
  <c r="BF158" i="3"/>
  <c r="BG158" i="3" s="1"/>
  <c r="BH158" i="3" s="1"/>
  <c r="BD158" i="3"/>
  <c r="BE159" i="3"/>
  <c r="BF156" i="6"/>
  <c r="BG156" i="6" s="1"/>
  <c r="BH156" i="6" s="1"/>
  <c r="BD156" i="6"/>
  <c r="BE157" i="6"/>
  <c r="AY159" i="6"/>
  <c r="AZ158" i="6"/>
  <c r="BA158" i="6" s="1"/>
  <c r="BB158" i="6" s="1"/>
  <c r="AX158" i="6"/>
  <c r="BA155" i="5"/>
  <c r="BB155" i="5" s="1"/>
  <c r="BC155" i="5" s="1"/>
  <c r="AY155" i="5"/>
  <c r="AZ156" i="5"/>
  <c r="AT155" i="5"/>
  <c r="AU154" i="5"/>
  <c r="AV154" i="5" s="1"/>
  <c r="AW154" i="5" s="1"/>
  <c r="AS154" i="5"/>
  <c r="BF159" i="3" l="1"/>
  <c r="BG159" i="3" s="1"/>
  <c r="BH159" i="3" s="1"/>
  <c r="BD159" i="3"/>
  <c r="BE160" i="3"/>
  <c r="AY160" i="3"/>
  <c r="AZ159" i="3"/>
  <c r="BA159" i="3" s="1"/>
  <c r="BB159" i="3" s="1"/>
  <c r="AX159" i="3"/>
  <c r="AY160" i="6"/>
  <c r="AZ159" i="6"/>
  <c r="BA159" i="6" s="1"/>
  <c r="BB159" i="6" s="1"/>
  <c r="AX159" i="6"/>
  <c r="BF157" i="6"/>
  <c r="BG157" i="6" s="1"/>
  <c r="BH157" i="6" s="1"/>
  <c r="BD157" i="6"/>
  <c r="BE158" i="6"/>
  <c r="AT156" i="5"/>
  <c r="AS155" i="5"/>
  <c r="AU155" i="5"/>
  <c r="AV155" i="5" s="1"/>
  <c r="AW155" i="5" s="1"/>
  <c r="BA156" i="5"/>
  <c r="BB156" i="5" s="1"/>
  <c r="BC156" i="5" s="1"/>
  <c r="AY156" i="5"/>
  <c r="AZ157" i="5"/>
  <c r="AY161" i="3" l="1"/>
  <c r="AZ160" i="3"/>
  <c r="BA160" i="3" s="1"/>
  <c r="BB160" i="3" s="1"/>
  <c r="AX160" i="3"/>
  <c r="BF160" i="3"/>
  <c r="BG160" i="3" s="1"/>
  <c r="BH160" i="3" s="1"/>
  <c r="BD160" i="3"/>
  <c r="BE161" i="3"/>
  <c r="BF158" i="6"/>
  <c r="BG158" i="6" s="1"/>
  <c r="BH158" i="6" s="1"/>
  <c r="BD158" i="6"/>
  <c r="BE159" i="6"/>
  <c r="AY161" i="6"/>
  <c r="AZ160" i="6"/>
  <c r="BA160" i="6" s="1"/>
  <c r="BB160" i="6" s="1"/>
  <c r="AX160" i="6"/>
  <c r="BA157" i="5"/>
  <c r="BB157" i="5" s="1"/>
  <c r="BC157" i="5" s="1"/>
  <c r="AY157" i="5"/>
  <c r="AZ158" i="5"/>
  <c r="AT157" i="5"/>
  <c r="AU156" i="5"/>
  <c r="AV156" i="5" s="1"/>
  <c r="AW156" i="5" s="1"/>
  <c r="AS156" i="5"/>
  <c r="BE162" i="3" l="1"/>
  <c r="BF161" i="3"/>
  <c r="BG161" i="3" s="1"/>
  <c r="BH161" i="3" s="1"/>
  <c r="BD161" i="3"/>
  <c r="AY162" i="3"/>
  <c r="AZ161" i="3"/>
  <c r="BA161" i="3" s="1"/>
  <c r="BB161" i="3" s="1"/>
  <c r="AX161" i="3"/>
  <c r="AY162" i="6"/>
  <c r="AZ161" i="6"/>
  <c r="BA161" i="6" s="1"/>
  <c r="BB161" i="6" s="1"/>
  <c r="AX161" i="6"/>
  <c r="BF159" i="6"/>
  <c r="BG159" i="6" s="1"/>
  <c r="BH159" i="6" s="1"/>
  <c r="BD159" i="6"/>
  <c r="BE160" i="6"/>
  <c r="AT158" i="5"/>
  <c r="AS157" i="5"/>
  <c r="AU157" i="5"/>
  <c r="AV157" i="5" s="1"/>
  <c r="AW157" i="5" s="1"/>
  <c r="BA158" i="5"/>
  <c r="BB158" i="5" s="1"/>
  <c r="BC158" i="5" s="1"/>
  <c r="AY158" i="5"/>
  <c r="AZ159" i="5"/>
  <c r="AY163" i="3" l="1"/>
  <c r="AZ162" i="3"/>
  <c r="BA162" i="3" s="1"/>
  <c r="BB162" i="3" s="1"/>
  <c r="AX162" i="3"/>
  <c r="BE163" i="3"/>
  <c r="BD162" i="3"/>
  <c r="BF162" i="3"/>
  <c r="BG162" i="3" s="1"/>
  <c r="BH162" i="3" s="1"/>
  <c r="AZ162" i="6"/>
  <c r="BA162" i="6" s="1"/>
  <c r="BB162" i="6" s="1"/>
  <c r="AX162" i="6"/>
  <c r="AY163" i="6"/>
  <c r="BF160" i="6"/>
  <c r="BG160" i="6" s="1"/>
  <c r="BH160" i="6" s="1"/>
  <c r="BD160" i="6"/>
  <c r="BE161" i="6"/>
  <c r="BA159" i="5"/>
  <c r="BB159" i="5" s="1"/>
  <c r="BC159" i="5" s="1"/>
  <c r="AY159" i="5"/>
  <c r="AZ160" i="5"/>
  <c r="AT159" i="5"/>
  <c r="AU158" i="5"/>
  <c r="AV158" i="5" s="1"/>
  <c r="AW158" i="5" s="1"/>
  <c r="AS158" i="5"/>
  <c r="BE164" i="3" l="1"/>
  <c r="BF163" i="3"/>
  <c r="BG163" i="3" s="1"/>
  <c r="BH163" i="3" s="1"/>
  <c r="BD163" i="3"/>
  <c r="AZ163" i="3"/>
  <c r="BA163" i="3" s="1"/>
  <c r="BB163" i="3" s="1"/>
  <c r="AX163" i="3"/>
  <c r="AY164" i="3"/>
  <c r="AZ163" i="6"/>
  <c r="BA163" i="6" s="1"/>
  <c r="BB163" i="6" s="1"/>
  <c r="AX163" i="6"/>
  <c r="AY164" i="6"/>
  <c r="BE162" i="6"/>
  <c r="BF161" i="6"/>
  <c r="BG161" i="6" s="1"/>
  <c r="BH161" i="6" s="1"/>
  <c r="BD161" i="6"/>
  <c r="AT160" i="5"/>
  <c r="AS159" i="5"/>
  <c r="AU159" i="5"/>
  <c r="AV159" i="5" s="1"/>
  <c r="AW159" i="5" s="1"/>
  <c r="BA160" i="5"/>
  <c r="BB160" i="5" s="1"/>
  <c r="BC160" i="5" s="1"/>
  <c r="AY160" i="5"/>
  <c r="AZ161" i="5"/>
  <c r="AZ164" i="3" l="1"/>
  <c r="BA164" i="3" s="1"/>
  <c r="BB164" i="3" s="1"/>
  <c r="AX164" i="3"/>
  <c r="AY165" i="3"/>
  <c r="BE165" i="3"/>
  <c r="BD164" i="3"/>
  <c r="BF164" i="3"/>
  <c r="BG164" i="3" s="1"/>
  <c r="BH164" i="3" s="1"/>
  <c r="BE163" i="6"/>
  <c r="BF162" i="6"/>
  <c r="BG162" i="6" s="1"/>
  <c r="BH162" i="6" s="1"/>
  <c r="BD162" i="6"/>
  <c r="AZ164" i="6"/>
  <c r="BA164" i="6" s="1"/>
  <c r="BB164" i="6" s="1"/>
  <c r="AX164" i="6"/>
  <c r="AY165" i="6"/>
  <c r="BA161" i="5"/>
  <c r="BB161" i="5" s="1"/>
  <c r="BC161" i="5" s="1"/>
  <c r="AY161" i="5"/>
  <c r="AZ162" i="5"/>
  <c r="AT161" i="5"/>
  <c r="AU160" i="5"/>
  <c r="AV160" i="5" s="1"/>
  <c r="AW160" i="5" s="1"/>
  <c r="AS160" i="5"/>
  <c r="BE166" i="3" l="1"/>
  <c r="BF165" i="3"/>
  <c r="BG165" i="3" s="1"/>
  <c r="BH165" i="3" s="1"/>
  <c r="BD165" i="3"/>
  <c r="AZ165" i="3"/>
  <c r="BA165" i="3" s="1"/>
  <c r="BB165" i="3" s="1"/>
  <c r="AX165" i="3"/>
  <c r="AY166" i="3"/>
  <c r="AZ165" i="6"/>
  <c r="BA165" i="6" s="1"/>
  <c r="BB165" i="6" s="1"/>
  <c r="AX165" i="6"/>
  <c r="AY166" i="6"/>
  <c r="BE164" i="6"/>
  <c r="BD163" i="6"/>
  <c r="BF163" i="6"/>
  <c r="BG163" i="6" s="1"/>
  <c r="BH163" i="6" s="1"/>
  <c r="AT162" i="5"/>
  <c r="AS161" i="5"/>
  <c r="AU161" i="5"/>
  <c r="AV161" i="5" s="1"/>
  <c r="AW161" i="5" s="1"/>
  <c r="AZ163" i="5"/>
  <c r="BA162" i="5"/>
  <c r="BB162" i="5" s="1"/>
  <c r="BC162" i="5" s="1"/>
  <c r="AY162" i="5"/>
  <c r="AZ166" i="3" l="1"/>
  <c r="BA166" i="3" s="1"/>
  <c r="BB166" i="3" s="1"/>
  <c r="AX166" i="3"/>
  <c r="AY167" i="3"/>
  <c r="BE167" i="3"/>
  <c r="BD166" i="3"/>
  <c r="BF166" i="3"/>
  <c r="BG166" i="3" s="1"/>
  <c r="BH166" i="3" s="1"/>
  <c r="BE165" i="6"/>
  <c r="BF164" i="6"/>
  <c r="BG164" i="6" s="1"/>
  <c r="BH164" i="6" s="1"/>
  <c r="BD164" i="6"/>
  <c r="AZ166" i="6"/>
  <c r="BA166" i="6" s="1"/>
  <c r="BB166" i="6" s="1"/>
  <c r="AX166" i="6"/>
  <c r="AY167" i="6"/>
  <c r="AZ164" i="5"/>
  <c r="AY163" i="5"/>
  <c r="BA163" i="5"/>
  <c r="BB163" i="5" s="1"/>
  <c r="BC163" i="5" s="1"/>
  <c r="AT163" i="5"/>
  <c r="AU162" i="5"/>
  <c r="AV162" i="5" s="1"/>
  <c r="AW162" i="5" s="1"/>
  <c r="AS162" i="5"/>
  <c r="BE168" i="3" l="1"/>
  <c r="BF167" i="3"/>
  <c r="BG167" i="3" s="1"/>
  <c r="BH167" i="3" s="1"/>
  <c r="BD167" i="3"/>
  <c r="AZ167" i="3"/>
  <c r="BA167" i="3" s="1"/>
  <c r="BB167" i="3" s="1"/>
  <c r="AX167" i="3"/>
  <c r="AY168" i="3"/>
  <c r="AZ167" i="6"/>
  <c r="BA167" i="6" s="1"/>
  <c r="BB167" i="6" s="1"/>
  <c r="AX167" i="6"/>
  <c r="AY168" i="6"/>
  <c r="BE166" i="6"/>
  <c r="BD165" i="6"/>
  <c r="BF165" i="6"/>
  <c r="BG165" i="6" s="1"/>
  <c r="BH165" i="6" s="1"/>
  <c r="AU163" i="5"/>
  <c r="AV163" i="5" s="1"/>
  <c r="AW163" i="5" s="1"/>
  <c r="AS163" i="5"/>
  <c r="AT164" i="5"/>
  <c r="AZ165" i="5"/>
  <c r="BA164" i="5"/>
  <c r="BB164" i="5" s="1"/>
  <c r="BC164" i="5" s="1"/>
  <c r="AY164" i="5"/>
  <c r="AZ168" i="3" l="1"/>
  <c r="BA168" i="3" s="1"/>
  <c r="BB168" i="3" s="1"/>
  <c r="AX168" i="3"/>
  <c r="AY169" i="3"/>
  <c r="BE169" i="3"/>
  <c r="BD168" i="3"/>
  <c r="BF168" i="3"/>
  <c r="BG168" i="3" s="1"/>
  <c r="BH168" i="3" s="1"/>
  <c r="AZ168" i="6"/>
  <c r="BA168" i="6" s="1"/>
  <c r="BB168" i="6" s="1"/>
  <c r="AX168" i="6"/>
  <c r="AY169" i="6"/>
  <c r="BE167" i="6"/>
  <c r="BF166" i="6"/>
  <c r="BG166" i="6" s="1"/>
  <c r="BH166" i="6" s="1"/>
  <c r="BD166" i="6"/>
  <c r="AZ166" i="5"/>
  <c r="AY165" i="5"/>
  <c r="BA165" i="5"/>
  <c r="BB165" i="5" s="1"/>
  <c r="BC165" i="5" s="1"/>
  <c r="AU164" i="5"/>
  <c r="AV164" i="5" s="1"/>
  <c r="AW164" i="5" s="1"/>
  <c r="AS164" i="5"/>
  <c r="AT165" i="5"/>
  <c r="BE170" i="3" l="1"/>
  <c r="BF169" i="3"/>
  <c r="BG169" i="3" s="1"/>
  <c r="BH169" i="3" s="1"/>
  <c r="BD169" i="3"/>
  <c r="AZ169" i="3"/>
  <c r="BA169" i="3" s="1"/>
  <c r="BB169" i="3" s="1"/>
  <c r="AX169" i="3"/>
  <c r="AY170" i="3"/>
  <c r="AZ169" i="6"/>
  <c r="BA169" i="6" s="1"/>
  <c r="BB169" i="6" s="1"/>
  <c r="AX169" i="6"/>
  <c r="AY170" i="6"/>
  <c r="BE168" i="6"/>
  <c r="BD167" i="6"/>
  <c r="BF167" i="6"/>
  <c r="BG167" i="6" s="1"/>
  <c r="BH167" i="6" s="1"/>
  <c r="AU165" i="5"/>
  <c r="AV165" i="5" s="1"/>
  <c r="AW165" i="5" s="1"/>
  <c r="AS165" i="5"/>
  <c r="AT166" i="5"/>
  <c r="AZ167" i="5"/>
  <c r="BA166" i="5"/>
  <c r="BB166" i="5" s="1"/>
  <c r="BC166" i="5" s="1"/>
  <c r="AY166" i="5"/>
  <c r="AZ170" i="3" l="1"/>
  <c r="BA170" i="3" s="1"/>
  <c r="BB170" i="3" s="1"/>
  <c r="AX170" i="3"/>
  <c r="AY171" i="3"/>
  <c r="BE171" i="3"/>
  <c r="BD170" i="3"/>
  <c r="BF170" i="3"/>
  <c r="BG170" i="3" s="1"/>
  <c r="BH170" i="3" s="1"/>
  <c r="BE169" i="6"/>
  <c r="BF168" i="6"/>
  <c r="BG168" i="6" s="1"/>
  <c r="BH168" i="6" s="1"/>
  <c r="BD168" i="6"/>
  <c r="AZ170" i="6"/>
  <c r="BA170" i="6" s="1"/>
  <c r="BB170" i="6" s="1"/>
  <c r="AX170" i="6"/>
  <c r="AY171" i="6"/>
  <c r="AZ168" i="5"/>
  <c r="AY167" i="5"/>
  <c r="BA167" i="5"/>
  <c r="BB167" i="5" s="1"/>
  <c r="BC167" i="5" s="1"/>
  <c r="AU166" i="5"/>
  <c r="AV166" i="5" s="1"/>
  <c r="AW166" i="5" s="1"/>
  <c r="AS166" i="5"/>
  <c r="AT167" i="5"/>
  <c r="BE172" i="3" l="1"/>
  <c r="BF171" i="3"/>
  <c r="BG171" i="3" s="1"/>
  <c r="BH171" i="3" s="1"/>
  <c r="BD171" i="3"/>
  <c r="AZ171" i="3"/>
  <c r="BA171" i="3" s="1"/>
  <c r="BB171" i="3" s="1"/>
  <c r="AX171" i="3"/>
  <c r="AY172" i="3"/>
  <c r="AZ171" i="6"/>
  <c r="BA171" i="6" s="1"/>
  <c r="BB171" i="6" s="1"/>
  <c r="AX171" i="6"/>
  <c r="AY172" i="6"/>
  <c r="BE170" i="6"/>
  <c r="BD169" i="6"/>
  <c r="BF169" i="6"/>
  <c r="BG169" i="6" s="1"/>
  <c r="BH169" i="6" s="1"/>
  <c r="AU167" i="5"/>
  <c r="AV167" i="5" s="1"/>
  <c r="AW167" i="5" s="1"/>
  <c r="AS167" i="5"/>
  <c r="AT168" i="5"/>
  <c r="AZ169" i="5"/>
  <c r="BA168" i="5"/>
  <c r="BB168" i="5" s="1"/>
  <c r="BC168" i="5" s="1"/>
  <c r="AY168" i="5"/>
  <c r="AZ172" i="3" l="1"/>
  <c r="BA172" i="3" s="1"/>
  <c r="BB172" i="3" s="1"/>
  <c r="AX172" i="3"/>
  <c r="AY173" i="3"/>
  <c r="BE173" i="3"/>
  <c r="BD172" i="3"/>
  <c r="BF172" i="3"/>
  <c r="BG172" i="3" s="1"/>
  <c r="BH172" i="3" s="1"/>
  <c r="BE171" i="6"/>
  <c r="BF170" i="6"/>
  <c r="BG170" i="6" s="1"/>
  <c r="BH170" i="6" s="1"/>
  <c r="BD170" i="6"/>
  <c r="AZ172" i="6"/>
  <c r="BA172" i="6" s="1"/>
  <c r="BB172" i="6" s="1"/>
  <c r="AX172" i="6"/>
  <c r="AY173" i="6"/>
  <c r="AZ170" i="5"/>
  <c r="AY169" i="5"/>
  <c r="BA169" i="5"/>
  <c r="BB169" i="5" s="1"/>
  <c r="BC169" i="5" s="1"/>
  <c r="AU168" i="5"/>
  <c r="AV168" i="5" s="1"/>
  <c r="AW168" i="5" s="1"/>
  <c r="AS168" i="5"/>
  <c r="AT169" i="5"/>
  <c r="BE174" i="3" l="1"/>
  <c r="BF173" i="3"/>
  <c r="BG173" i="3" s="1"/>
  <c r="BH173" i="3" s="1"/>
  <c r="BD173" i="3"/>
  <c r="AZ173" i="3"/>
  <c r="BA173" i="3" s="1"/>
  <c r="BB173" i="3" s="1"/>
  <c r="AX173" i="3"/>
  <c r="AY174" i="3"/>
  <c r="AZ173" i="6"/>
  <c r="BA173" i="6" s="1"/>
  <c r="BB173" i="6" s="1"/>
  <c r="AX173" i="6"/>
  <c r="AY174" i="6"/>
  <c r="BE172" i="6"/>
  <c r="BD171" i="6"/>
  <c r="BF171" i="6"/>
  <c r="BG171" i="6" s="1"/>
  <c r="BH171" i="6" s="1"/>
  <c r="AU169" i="5"/>
  <c r="AV169" i="5" s="1"/>
  <c r="AW169" i="5" s="1"/>
  <c r="AS169" i="5"/>
  <c r="AT170" i="5"/>
  <c r="AZ171" i="5"/>
  <c r="BA170" i="5"/>
  <c r="BB170" i="5" s="1"/>
  <c r="BC170" i="5" s="1"/>
  <c r="AY170" i="5"/>
  <c r="AZ174" i="3" l="1"/>
  <c r="BA174" i="3" s="1"/>
  <c r="BB174" i="3" s="1"/>
  <c r="AX174" i="3"/>
  <c r="AY175" i="3"/>
  <c r="BE175" i="3"/>
  <c r="BD174" i="3"/>
  <c r="BF174" i="3"/>
  <c r="BG174" i="3" s="1"/>
  <c r="BH174" i="3" s="1"/>
  <c r="BE173" i="6"/>
  <c r="BF172" i="6"/>
  <c r="BG172" i="6" s="1"/>
  <c r="BH172" i="6" s="1"/>
  <c r="BD172" i="6"/>
  <c r="AZ174" i="6"/>
  <c r="BA174" i="6" s="1"/>
  <c r="BB174" i="6" s="1"/>
  <c r="AX174" i="6"/>
  <c r="AY175" i="6"/>
  <c r="AZ172" i="5"/>
  <c r="AY171" i="5"/>
  <c r="BA171" i="5"/>
  <c r="BB171" i="5" s="1"/>
  <c r="BC171" i="5" s="1"/>
  <c r="AU170" i="5"/>
  <c r="AV170" i="5" s="1"/>
  <c r="AW170" i="5" s="1"/>
  <c r="AS170" i="5"/>
  <c r="AT171" i="5"/>
  <c r="BE176" i="3" l="1"/>
  <c r="BF175" i="3"/>
  <c r="BG175" i="3" s="1"/>
  <c r="BH175" i="3" s="1"/>
  <c r="BD175" i="3"/>
  <c r="AZ175" i="3"/>
  <c r="BA175" i="3" s="1"/>
  <c r="BB175" i="3" s="1"/>
  <c r="AX175" i="3"/>
  <c r="AY176" i="3"/>
  <c r="AZ175" i="6"/>
  <c r="BA175" i="6" s="1"/>
  <c r="BB175" i="6" s="1"/>
  <c r="AX175" i="6"/>
  <c r="AY176" i="6"/>
  <c r="BE174" i="6"/>
  <c r="BD173" i="6"/>
  <c r="BF173" i="6"/>
  <c r="BG173" i="6" s="1"/>
  <c r="BH173" i="6" s="1"/>
  <c r="AU171" i="5"/>
  <c r="AV171" i="5" s="1"/>
  <c r="AW171" i="5" s="1"/>
  <c r="AS171" i="5"/>
  <c r="AT172" i="5"/>
  <c r="AZ173" i="5"/>
  <c r="BA172" i="5"/>
  <c r="BB172" i="5" s="1"/>
  <c r="BC172" i="5" s="1"/>
  <c r="AY172" i="5"/>
  <c r="AZ176" i="3" l="1"/>
  <c r="BA176" i="3" s="1"/>
  <c r="BB176" i="3" s="1"/>
  <c r="AX176" i="3"/>
  <c r="AY177" i="3"/>
  <c r="BE177" i="3"/>
  <c r="BD176" i="3"/>
  <c r="BF176" i="3"/>
  <c r="BG176" i="3" s="1"/>
  <c r="BH176" i="3" s="1"/>
  <c r="BE175" i="6"/>
  <c r="BF174" i="6"/>
  <c r="BG174" i="6" s="1"/>
  <c r="BH174" i="6" s="1"/>
  <c r="BD174" i="6"/>
  <c r="AY177" i="6"/>
  <c r="AZ176" i="6"/>
  <c r="BA176" i="6" s="1"/>
  <c r="BB176" i="6" s="1"/>
  <c r="AX176" i="6"/>
  <c r="AZ174" i="5"/>
  <c r="AY173" i="5"/>
  <c r="BA173" i="5"/>
  <c r="BB173" i="5" s="1"/>
  <c r="BC173" i="5" s="1"/>
  <c r="AU172" i="5"/>
  <c r="AV172" i="5" s="1"/>
  <c r="AW172" i="5" s="1"/>
  <c r="AS172" i="5"/>
  <c r="AT173" i="5"/>
  <c r="BE178" i="3" l="1"/>
  <c r="BF177" i="3"/>
  <c r="BG177" i="3" s="1"/>
  <c r="BH177" i="3" s="1"/>
  <c r="BD177" i="3"/>
  <c r="AZ177" i="3"/>
  <c r="BA177" i="3" s="1"/>
  <c r="BB177" i="3" s="1"/>
  <c r="AX177" i="3"/>
  <c r="AY178" i="3"/>
  <c r="AY178" i="6"/>
  <c r="AZ177" i="6"/>
  <c r="BA177" i="6" s="1"/>
  <c r="BB177" i="6" s="1"/>
  <c r="AX177" i="6"/>
  <c r="BE176" i="6"/>
  <c r="BD175" i="6"/>
  <c r="BF175" i="6"/>
  <c r="BG175" i="6" s="1"/>
  <c r="BH175" i="6" s="1"/>
  <c r="AU173" i="5"/>
  <c r="AV173" i="5" s="1"/>
  <c r="AW173" i="5" s="1"/>
  <c r="AS173" i="5"/>
  <c r="AT174" i="5"/>
  <c r="AZ175" i="5"/>
  <c r="BA174" i="5"/>
  <c r="BB174" i="5" s="1"/>
  <c r="BC174" i="5" s="1"/>
  <c r="AY174" i="5"/>
  <c r="AZ178" i="3" l="1"/>
  <c r="BA178" i="3" s="1"/>
  <c r="BB178" i="3" s="1"/>
  <c r="AX178" i="3"/>
  <c r="AY179" i="3"/>
  <c r="BE179" i="3"/>
  <c r="BD178" i="3"/>
  <c r="BF178" i="3"/>
  <c r="BG178" i="3" s="1"/>
  <c r="BH178" i="3" s="1"/>
  <c r="BE177" i="6"/>
  <c r="BF176" i="6"/>
  <c r="BG176" i="6" s="1"/>
  <c r="BH176" i="6" s="1"/>
  <c r="BD176" i="6"/>
  <c r="AY179" i="6"/>
  <c r="AZ178" i="6"/>
  <c r="BA178" i="6" s="1"/>
  <c r="BB178" i="6" s="1"/>
  <c r="AX178" i="6"/>
  <c r="AZ176" i="5"/>
  <c r="AY175" i="5"/>
  <c r="BA175" i="5"/>
  <c r="BB175" i="5" s="1"/>
  <c r="BC175" i="5" s="1"/>
  <c r="AU174" i="5"/>
  <c r="AV174" i="5" s="1"/>
  <c r="AW174" i="5" s="1"/>
  <c r="AS174" i="5"/>
  <c r="AT175" i="5"/>
  <c r="BE180" i="3" l="1"/>
  <c r="BF179" i="3"/>
  <c r="BG179" i="3" s="1"/>
  <c r="BH179" i="3" s="1"/>
  <c r="BD179" i="3"/>
  <c r="AZ179" i="3"/>
  <c r="BA179" i="3" s="1"/>
  <c r="BB179" i="3" s="1"/>
  <c r="AX179" i="3"/>
  <c r="AY180" i="3"/>
  <c r="AY180" i="6"/>
  <c r="AZ179" i="6"/>
  <c r="BA179" i="6" s="1"/>
  <c r="BB179" i="6" s="1"/>
  <c r="AX179" i="6"/>
  <c r="BF177" i="6"/>
  <c r="BG177" i="6" s="1"/>
  <c r="BH177" i="6" s="1"/>
  <c r="BD177" i="6"/>
  <c r="BE178" i="6"/>
  <c r="AU175" i="5"/>
  <c r="AV175" i="5" s="1"/>
  <c r="AW175" i="5" s="1"/>
  <c r="AS175" i="5"/>
  <c r="AT176" i="5"/>
  <c r="AZ177" i="5"/>
  <c r="BA176" i="5"/>
  <c r="BB176" i="5" s="1"/>
  <c r="BC176" i="5" s="1"/>
  <c r="AY176" i="5"/>
  <c r="AZ180" i="3" l="1"/>
  <c r="BA180" i="3" s="1"/>
  <c r="BB180" i="3" s="1"/>
  <c r="AX180" i="3"/>
  <c r="AY181" i="3"/>
  <c r="BE181" i="3"/>
  <c r="BD180" i="3"/>
  <c r="BF180" i="3"/>
  <c r="BG180" i="3" s="1"/>
  <c r="BH180" i="3" s="1"/>
  <c r="BF178" i="6"/>
  <c r="BG178" i="6" s="1"/>
  <c r="BH178" i="6" s="1"/>
  <c r="BD178" i="6"/>
  <c r="BE179" i="6"/>
  <c r="AY181" i="6"/>
  <c r="AZ180" i="6"/>
  <c r="BA180" i="6" s="1"/>
  <c r="BB180" i="6" s="1"/>
  <c r="AX180" i="6"/>
  <c r="AZ178" i="5"/>
  <c r="AY177" i="5"/>
  <c r="BA177" i="5"/>
  <c r="BB177" i="5" s="1"/>
  <c r="BC177" i="5" s="1"/>
  <c r="AU176" i="5"/>
  <c r="AV176" i="5" s="1"/>
  <c r="AW176" i="5" s="1"/>
  <c r="AS176" i="5"/>
  <c r="AT177" i="5"/>
  <c r="AY182" i="3" l="1"/>
  <c r="AZ181" i="3"/>
  <c r="AX181" i="3"/>
  <c r="BA181" i="3"/>
  <c r="BB181" i="3" s="1"/>
  <c r="BF181" i="3"/>
  <c r="BG181" i="3" s="1"/>
  <c r="BH181" i="3" s="1"/>
  <c r="BD181" i="3"/>
  <c r="BE182" i="3"/>
  <c r="AY182" i="6"/>
  <c r="AZ181" i="6"/>
  <c r="BA181" i="6" s="1"/>
  <c r="BB181" i="6" s="1"/>
  <c r="AX181" i="6"/>
  <c r="BF179" i="6"/>
  <c r="BG179" i="6" s="1"/>
  <c r="BH179" i="6" s="1"/>
  <c r="BD179" i="6"/>
  <c r="BE180" i="6"/>
  <c r="AU177" i="5"/>
  <c r="AV177" i="5" s="1"/>
  <c r="AW177" i="5" s="1"/>
  <c r="AS177" i="5"/>
  <c r="AT178" i="5"/>
  <c r="AZ179" i="5"/>
  <c r="BA178" i="5"/>
  <c r="BB178" i="5" s="1"/>
  <c r="BC178" i="5" s="1"/>
  <c r="AY178" i="5"/>
  <c r="BF182" i="3" l="1"/>
  <c r="BG182" i="3" s="1"/>
  <c r="BH182" i="3" s="1"/>
  <c r="BD182" i="3"/>
  <c r="BE183" i="3"/>
  <c r="AY183" i="3"/>
  <c r="AZ182" i="3"/>
  <c r="BA182" i="3" s="1"/>
  <c r="BB182" i="3" s="1"/>
  <c r="AX182" i="3"/>
  <c r="BF180" i="6"/>
  <c r="BG180" i="6" s="1"/>
  <c r="BH180" i="6" s="1"/>
  <c r="BD180" i="6"/>
  <c r="BE181" i="6"/>
  <c r="AY183" i="6"/>
  <c r="AZ182" i="6"/>
  <c r="BA182" i="6" s="1"/>
  <c r="BB182" i="6" s="1"/>
  <c r="AX182" i="6"/>
  <c r="AZ180" i="5"/>
  <c r="AY179" i="5"/>
  <c r="BA179" i="5"/>
  <c r="BB179" i="5" s="1"/>
  <c r="BC179" i="5" s="1"/>
  <c r="AU178" i="5"/>
  <c r="AV178" i="5" s="1"/>
  <c r="AW178" i="5" s="1"/>
  <c r="AS178" i="5"/>
  <c r="AT179" i="5"/>
  <c r="AY184" i="3" l="1"/>
  <c r="AZ183" i="3"/>
  <c r="BA183" i="3" s="1"/>
  <c r="BB183" i="3" s="1"/>
  <c r="AX183" i="3"/>
  <c r="BF183" i="3"/>
  <c r="BG183" i="3" s="1"/>
  <c r="BH183" i="3" s="1"/>
  <c r="BD183" i="3"/>
  <c r="BE184" i="3"/>
  <c r="AY184" i="6"/>
  <c r="AZ183" i="6"/>
  <c r="BA183" i="6" s="1"/>
  <c r="BB183" i="6" s="1"/>
  <c r="AX183" i="6"/>
  <c r="BF181" i="6"/>
  <c r="BG181" i="6" s="1"/>
  <c r="BH181" i="6" s="1"/>
  <c r="BD181" i="6"/>
  <c r="BE182" i="6"/>
  <c r="AU179" i="5"/>
  <c r="AV179" i="5" s="1"/>
  <c r="AW179" i="5" s="1"/>
  <c r="AS179" i="5"/>
  <c r="AT180" i="5"/>
  <c r="AZ181" i="5"/>
  <c r="BA180" i="5"/>
  <c r="BB180" i="5" s="1"/>
  <c r="BC180" i="5" s="1"/>
  <c r="AY180" i="5"/>
  <c r="BF184" i="3" l="1"/>
  <c r="BG184" i="3" s="1"/>
  <c r="BH184" i="3" s="1"/>
  <c r="BD184" i="3"/>
  <c r="BE185" i="3"/>
  <c r="AY185" i="3"/>
  <c r="AZ184" i="3"/>
  <c r="BA184" i="3" s="1"/>
  <c r="BB184" i="3" s="1"/>
  <c r="AX184" i="3"/>
  <c r="BF182" i="6"/>
  <c r="BG182" i="6" s="1"/>
  <c r="BH182" i="6" s="1"/>
  <c r="BD182" i="6"/>
  <c r="BE183" i="6"/>
  <c r="AY185" i="6"/>
  <c r="AZ184" i="6"/>
  <c r="BA184" i="6" s="1"/>
  <c r="BB184" i="6" s="1"/>
  <c r="AX184" i="6"/>
  <c r="AZ182" i="5"/>
  <c r="AY181" i="5"/>
  <c r="BA181" i="5"/>
  <c r="BB181" i="5" s="1"/>
  <c r="BC181" i="5" s="1"/>
  <c r="AU180" i="5"/>
  <c r="AV180" i="5" s="1"/>
  <c r="AW180" i="5" s="1"/>
  <c r="AS180" i="5"/>
  <c r="AT181" i="5"/>
  <c r="AY186" i="3" l="1"/>
  <c r="AZ185" i="3"/>
  <c r="BA185" i="3" s="1"/>
  <c r="BB185" i="3" s="1"/>
  <c r="AX185" i="3"/>
  <c r="BF185" i="3"/>
  <c r="BG185" i="3" s="1"/>
  <c r="BH185" i="3" s="1"/>
  <c r="BD185" i="3"/>
  <c r="BE186" i="3"/>
  <c r="AY186" i="6"/>
  <c r="AZ185" i="6"/>
  <c r="BA185" i="6" s="1"/>
  <c r="BB185" i="6" s="1"/>
  <c r="AX185" i="6"/>
  <c r="BF183" i="6"/>
  <c r="BG183" i="6" s="1"/>
  <c r="BH183" i="6" s="1"/>
  <c r="BD183" i="6"/>
  <c r="BE184" i="6"/>
  <c r="AU181" i="5"/>
  <c r="AV181" i="5" s="1"/>
  <c r="AW181" i="5" s="1"/>
  <c r="AS181" i="5"/>
  <c r="AT182" i="5"/>
  <c r="AZ183" i="5"/>
  <c r="BA182" i="5"/>
  <c r="BB182" i="5" s="1"/>
  <c r="BC182" i="5" s="1"/>
  <c r="AY182" i="5"/>
  <c r="BF186" i="3" l="1"/>
  <c r="BG186" i="3" s="1"/>
  <c r="BH186" i="3" s="1"/>
  <c r="BD186" i="3"/>
  <c r="BE187" i="3"/>
  <c r="AY187" i="3"/>
  <c r="AZ186" i="3"/>
  <c r="BA186" i="3" s="1"/>
  <c r="BB186" i="3" s="1"/>
  <c r="AX186" i="3"/>
  <c r="BF184" i="6"/>
  <c r="BG184" i="6" s="1"/>
  <c r="BH184" i="6" s="1"/>
  <c r="BD184" i="6"/>
  <c r="BE185" i="6"/>
  <c r="AY187" i="6"/>
  <c r="AZ186" i="6"/>
  <c r="BA186" i="6" s="1"/>
  <c r="BB186" i="6" s="1"/>
  <c r="AX186" i="6"/>
  <c r="AZ184" i="5"/>
  <c r="AY183" i="5"/>
  <c r="BA183" i="5"/>
  <c r="BB183" i="5" s="1"/>
  <c r="BC183" i="5" s="1"/>
  <c r="AU182" i="5"/>
  <c r="AV182" i="5" s="1"/>
  <c r="AW182" i="5" s="1"/>
  <c r="AS182" i="5"/>
  <c r="AT183" i="5"/>
  <c r="AY188" i="3" l="1"/>
  <c r="AZ187" i="3"/>
  <c r="BA187" i="3" s="1"/>
  <c r="BB187" i="3" s="1"/>
  <c r="AX187" i="3"/>
  <c r="BF187" i="3"/>
  <c r="BG187" i="3" s="1"/>
  <c r="BH187" i="3" s="1"/>
  <c r="BD187" i="3"/>
  <c r="BE188" i="3"/>
  <c r="AY188" i="6"/>
  <c r="AZ187" i="6"/>
  <c r="BA187" i="6" s="1"/>
  <c r="BB187" i="6" s="1"/>
  <c r="AX187" i="6"/>
  <c r="BF185" i="6"/>
  <c r="BG185" i="6" s="1"/>
  <c r="BH185" i="6" s="1"/>
  <c r="BD185" i="6"/>
  <c r="BE186" i="6"/>
  <c r="AU183" i="5"/>
  <c r="AV183" i="5" s="1"/>
  <c r="AW183" i="5" s="1"/>
  <c r="AS183" i="5"/>
  <c r="AT184" i="5"/>
  <c r="AZ185" i="5"/>
  <c r="BA184" i="5"/>
  <c r="BB184" i="5" s="1"/>
  <c r="BC184" i="5" s="1"/>
  <c r="AY184" i="5"/>
  <c r="BF188" i="3" l="1"/>
  <c r="BG188" i="3" s="1"/>
  <c r="BH188" i="3" s="1"/>
  <c r="BD188" i="3"/>
  <c r="BE189" i="3"/>
  <c r="AY189" i="3"/>
  <c r="AZ188" i="3"/>
  <c r="BA188" i="3" s="1"/>
  <c r="BB188" i="3" s="1"/>
  <c r="AX188" i="3"/>
  <c r="BE187" i="6"/>
  <c r="BF186" i="6"/>
  <c r="BG186" i="6" s="1"/>
  <c r="BH186" i="6" s="1"/>
  <c r="BD186" i="6"/>
  <c r="AY189" i="6"/>
  <c r="AX188" i="6"/>
  <c r="AZ188" i="6"/>
  <c r="BA188" i="6" s="1"/>
  <c r="BB188" i="6" s="1"/>
  <c r="AZ186" i="5"/>
  <c r="AY185" i="5"/>
  <c r="BA185" i="5"/>
  <c r="BB185" i="5" s="1"/>
  <c r="BC185" i="5" s="1"/>
  <c r="AU184" i="5"/>
  <c r="AV184" i="5" s="1"/>
  <c r="AW184" i="5" s="1"/>
  <c r="AS184" i="5"/>
  <c r="AT185" i="5"/>
  <c r="AY190" i="3" l="1"/>
  <c r="AZ189" i="3"/>
  <c r="BA189" i="3" s="1"/>
  <c r="BB189" i="3" s="1"/>
  <c r="AX189" i="3"/>
  <c r="BF189" i="3"/>
  <c r="BG189" i="3" s="1"/>
  <c r="BH189" i="3" s="1"/>
  <c r="BD189" i="3"/>
  <c r="BE190" i="3"/>
  <c r="AY190" i="6"/>
  <c r="AZ189" i="6"/>
  <c r="BA189" i="6" s="1"/>
  <c r="BB189" i="6" s="1"/>
  <c r="AX189" i="6"/>
  <c r="BF187" i="6"/>
  <c r="BG187" i="6" s="1"/>
  <c r="BH187" i="6" s="1"/>
  <c r="BD187" i="6"/>
  <c r="BE188" i="6"/>
  <c r="AU185" i="5"/>
  <c r="AV185" i="5" s="1"/>
  <c r="AW185" i="5" s="1"/>
  <c r="AS185" i="5"/>
  <c r="AT186" i="5"/>
  <c r="AZ187" i="5"/>
  <c r="BA186" i="5"/>
  <c r="BB186" i="5" s="1"/>
  <c r="BC186" i="5" s="1"/>
  <c r="AY186" i="5"/>
  <c r="BF190" i="3" l="1"/>
  <c r="BG190" i="3" s="1"/>
  <c r="BH190" i="3" s="1"/>
  <c r="BD190" i="3"/>
  <c r="BE191" i="3"/>
  <c r="AY191" i="3"/>
  <c r="AZ190" i="3"/>
  <c r="BA190" i="3" s="1"/>
  <c r="BB190" i="3" s="1"/>
  <c r="AX190" i="3"/>
  <c r="BF188" i="6"/>
  <c r="BG188" i="6" s="1"/>
  <c r="BH188" i="6" s="1"/>
  <c r="BD188" i="6"/>
  <c r="BE189" i="6"/>
  <c r="AY191" i="6"/>
  <c r="AX190" i="6"/>
  <c r="AZ190" i="6"/>
  <c r="BA190" i="6" s="1"/>
  <c r="BB190" i="6" s="1"/>
  <c r="AZ188" i="5"/>
  <c r="BA187" i="5"/>
  <c r="BB187" i="5" s="1"/>
  <c r="BC187" i="5" s="1"/>
  <c r="AY187" i="5"/>
  <c r="AU186" i="5"/>
  <c r="AV186" i="5" s="1"/>
  <c r="AW186" i="5" s="1"/>
  <c r="AS186" i="5"/>
  <c r="AT187" i="5"/>
  <c r="AY192" i="3" l="1"/>
  <c r="AZ191" i="3"/>
  <c r="BA191" i="3" s="1"/>
  <c r="BB191" i="3" s="1"/>
  <c r="AX191" i="3"/>
  <c r="BF191" i="3"/>
  <c r="BG191" i="3" s="1"/>
  <c r="BH191" i="3" s="1"/>
  <c r="BD191" i="3"/>
  <c r="BE192" i="3"/>
  <c r="AY192" i="6"/>
  <c r="AZ191" i="6"/>
  <c r="BA191" i="6" s="1"/>
  <c r="BB191" i="6" s="1"/>
  <c r="AX191" i="6"/>
  <c r="BF189" i="6"/>
  <c r="BG189" i="6" s="1"/>
  <c r="BH189" i="6" s="1"/>
  <c r="BD189" i="6"/>
  <c r="BE190" i="6"/>
  <c r="AU187" i="5"/>
  <c r="AV187" i="5" s="1"/>
  <c r="AW187" i="5" s="1"/>
  <c r="AS187" i="5"/>
  <c r="AT188" i="5"/>
  <c r="AZ189" i="5"/>
  <c r="BA188" i="5"/>
  <c r="BB188" i="5" s="1"/>
  <c r="BC188" i="5" s="1"/>
  <c r="AY188" i="5"/>
  <c r="BF192" i="3" l="1"/>
  <c r="BG192" i="3" s="1"/>
  <c r="BH192" i="3" s="1"/>
  <c r="BD192" i="3"/>
  <c r="BE193" i="3"/>
  <c r="AY193" i="3"/>
  <c r="AZ192" i="3"/>
  <c r="BA192" i="3" s="1"/>
  <c r="BB192" i="3" s="1"/>
  <c r="AX192" i="3"/>
  <c r="BF190" i="6"/>
  <c r="BG190" i="6" s="1"/>
  <c r="BH190" i="6" s="1"/>
  <c r="BD190" i="6"/>
  <c r="BE191" i="6"/>
  <c r="AY193" i="6"/>
  <c r="AX192" i="6"/>
  <c r="AZ192" i="6"/>
  <c r="BA192" i="6" s="1"/>
  <c r="BB192" i="6" s="1"/>
  <c r="AZ190" i="5"/>
  <c r="BA189" i="5"/>
  <c r="BB189" i="5" s="1"/>
  <c r="BC189" i="5" s="1"/>
  <c r="AY189" i="5"/>
  <c r="AU188" i="5"/>
  <c r="AV188" i="5" s="1"/>
  <c r="AW188" i="5" s="1"/>
  <c r="AS188" i="5"/>
  <c r="AT189" i="5"/>
  <c r="AY194" i="3" l="1"/>
  <c r="AZ193" i="3"/>
  <c r="BA193" i="3" s="1"/>
  <c r="BB193" i="3" s="1"/>
  <c r="AX193" i="3"/>
  <c r="BF193" i="3"/>
  <c r="BG193" i="3" s="1"/>
  <c r="BH193" i="3" s="1"/>
  <c r="BD193" i="3"/>
  <c r="BE194" i="3"/>
  <c r="AY194" i="6"/>
  <c r="AZ193" i="6"/>
  <c r="BA193" i="6" s="1"/>
  <c r="BB193" i="6" s="1"/>
  <c r="AX193" i="6"/>
  <c r="BF191" i="6"/>
  <c r="BG191" i="6" s="1"/>
  <c r="BH191" i="6" s="1"/>
  <c r="BD191" i="6"/>
  <c r="BE192" i="6"/>
  <c r="AU189" i="5"/>
  <c r="AV189" i="5" s="1"/>
  <c r="AW189" i="5" s="1"/>
  <c r="AS189" i="5"/>
  <c r="AT190" i="5"/>
  <c r="AZ191" i="5"/>
  <c r="BA190" i="5"/>
  <c r="BB190" i="5" s="1"/>
  <c r="BC190" i="5" s="1"/>
  <c r="AY190" i="5"/>
  <c r="BF194" i="3" l="1"/>
  <c r="BG194" i="3" s="1"/>
  <c r="BH194" i="3" s="1"/>
  <c r="BD194" i="3"/>
  <c r="BE195" i="3"/>
  <c r="AY195" i="3"/>
  <c r="AZ194" i="3"/>
  <c r="BA194" i="3" s="1"/>
  <c r="BB194" i="3" s="1"/>
  <c r="AX194" i="3"/>
  <c r="BF192" i="6"/>
  <c r="BG192" i="6" s="1"/>
  <c r="BH192" i="6" s="1"/>
  <c r="BD192" i="6"/>
  <c r="BE193" i="6"/>
  <c r="AY195" i="6"/>
  <c r="AX194" i="6"/>
  <c r="AZ194" i="6"/>
  <c r="BA194" i="6" s="1"/>
  <c r="BB194" i="6" s="1"/>
  <c r="AZ192" i="5"/>
  <c r="BA191" i="5"/>
  <c r="BB191" i="5" s="1"/>
  <c r="BC191" i="5" s="1"/>
  <c r="AY191" i="5"/>
  <c r="AU190" i="5"/>
  <c r="AV190" i="5" s="1"/>
  <c r="AW190" i="5" s="1"/>
  <c r="AS190" i="5"/>
  <c r="AT191" i="5"/>
  <c r="AY196" i="3" l="1"/>
  <c r="AZ195" i="3"/>
  <c r="BA195" i="3" s="1"/>
  <c r="BB195" i="3" s="1"/>
  <c r="AX195" i="3"/>
  <c r="BE196" i="3"/>
  <c r="BF195" i="3"/>
  <c r="BG195" i="3" s="1"/>
  <c r="BH195" i="3" s="1"/>
  <c r="BD195" i="3"/>
  <c r="AY196" i="6"/>
  <c r="AZ195" i="6"/>
  <c r="BA195" i="6" s="1"/>
  <c r="BB195" i="6" s="1"/>
  <c r="AX195" i="6"/>
  <c r="BF193" i="6"/>
  <c r="BG193" i="6" s="1"/>
  <c r="BH193" i="6" s="1"/>
  <c r="BD193" i="6"/>
  <c r="BE194" i="6"/>
  <c r="AU191" i="5"/>
  <c r="AV191" i="5" s="1"/>
  <c r="AW191" i="5" s="1"/>
  <c r="AS191" i="5"/>
  <c r="AT192" i="5"/>
  <c r="AZ193" i="5"/>
  <c r="BA192" i="5"/>
  <c r="BB192" i="5" s="1"/>
  <c r="BC192" i="5" s="1"/>
  <c r="AY192" i="5"/>
  <c r="BE197" i="3" l="1"/>
  <c r="BF196" i="3"/>
  <c r="BG196" i="3" s="1"/>
  <c r="BH196" i="3" s="1"/>
  <c r="BD196" i="3"/>
  <c r="AZ196" i="3"/>
  <c r="BA196" i="3" s="1"/>
  <c r="BB196" i="3" s="1"/>
  <c r="AX196" i="3"/>
  <c r="AY197" i="3"/>
  <c r="BF194" i="6"/>
  <c r="BG194" i="6" s="1"/>
  <c r="BH194" i="6" s="1"/>
  <c r="BD194" i="6"/>
  <c r="BE195" i="6"/>
  <c r="AY197" i="6"/>
  <c r="AZ196" i="6"/>
  <c r="BA196" i="6" s="1"/>
  <c r="BB196" i="6" s="1"/>
  <c r="AX196" i="6"/>
  <c r="AZ194" i="5"/>
  <c r="BA193" i="5"/>
  <c r="BB193" i="5" s="1"/>
  <c r="BC193" i="5" s="1"/>
  <c r="AY193" i="5"/>
  <c r="AU192" i="5"/>
  <c r="AV192" i="5" s="1"/>
  <c r="AW192" i="5" s="1"/>
  <c r="AS192" i="5"/>
  <c r="AT193" i="5"/>
  <c r="AY198" i="3" l="1"/>
  <c r="AZ197" i="3"/>
  <c r="BA197" i="3" s="1"/>
  <c r="BB197" i="3" s="1"/>
  <c r="AX197" i="3"/>
  <c r="BF197" i="3"/>
  <c r="BG197" i="3" s="1"/>
  <c r="BH197" i="3" s="1"/>
  <c r="BD197" i="3"/>
  <c r="BE198" i="3"/>
  <c r="AY198" i="6"/>
  <c r="AX197" i="6"/>
  <c r="AZ197" i="6"/>
  <c r="BA197" i="6" s="1"/>
  <c r="BB197" i="6" s="1"/>
  <c r="BE196" i="6"/>
  <c r="BF195" i="6"/>
  <c r="BG195" i="6" s="1"/>
  <c r="BH195" i="6" s="1"/>
  <c r="BD195" i="6"/>
  <c r="AU193" i="5"/>
  <c r="AV193" i="5" s="1"/>
  <c r="AW193" i="5" s="1"/>
  <c r="AS193" i="5"/>
  <c r="AT194" i="5"/>
  <c r="AZ195" i="5"/>
  <c r="BA194" i="5"/>
  <c r="BB194" i="5" s="1"/>
  <c r="BC194" i="5" s="1"/>
  <c r="AY194" i="5"/>
  <c r="BF198" i="3" l="1"/>
  <c r="BG198" i="3" s="1"/>
  <c r="BH198" i="3" s="1"/>
  <c r="BD198" i="3"/>
  <c r="BE199" i="3"/>
  <c r="AY199" i="3"/>
  <c r="AZ198" i="3"/>
  <c r="BA198" i="3" s="1"/>
  <c r="BB198" i="3" s="1"/>
  <c r="AX198" i="3"/>
  <c r="BF196" i="6"/>
  <c r="BG196" i="6" s="1"/>
  <c r="BH196" i="6" s="1"/>
  <c r="BD196" i="6"/>
  <c r="BE197" i="6"/>
  <c r="AY199" i="6"/>
  <c r="AZ198" i="6"/>
  <c r="BA198" i="6" s="1"/>
  <c r="BB198" i="6" s="1"/>
  <c r="AX198" i="6"/>
  <c r="AZ196" i="5"/>
  <c r="BA195" i="5"/>
  <c r="BB195" i="5" s="1"/>
  <c r="BC195" i="5" s="1"/>
  <c r="AY195" i="5"/>
  <c r="AU194" i="5"/>
  <c r="AV194" i="5" s="1"/>
  <c r="AW194" i="5" s="1"/>
  <c r="AS194" i="5"/>
  <c r="AT195" i="5"/>
  <c r="AY200" i="3" l="1"/>
  <c r="AZ199" i="3"/>
  <c r="BA199" i="3" s="1"/>
  <c r="BB199" i="3" s="1"/>
  <c r="AX199" i="3"/>
  <c r="BF199" i="3"/>
  <c r="BG199" i="3" s="1"/>
  <c r="BH199" i="3" s="1"/>
  <c r="BD199" i="3"/>
  <c r="BE200" i="3"/>
  <c r="BF197" i="6"/>
  <c r="BG197" i="6" s="1"/>
  <c r="BH197" i="6" s="1"/>
  <c r="BD197" i="6"/>
  <c r="BE198" i="6"/>
  <c r="AY200" i="6"/>
  <c r="AX199" i="6"/>
  <c r="AZ199" i="6"/>
  <c r="BA199" i="6" s="1"/>
  <c r="BB199" i="6" s="1"/>
  <c r="BA196" i="5"/>
  <c r="BB196" i="5" s="1"/>
  <c r="BC196" i="5" s="1"/>
  <c r="AY196" i="5"/>
  <c r="AZ197" i="5"/>
  <c r="AT196" i="5"/>
  <c r="AU195" i="5"/>
  <c r="AV195" i="5" s="1"/>
  <c r="AW195" i="5" s="1"/>
  <c r="AS195" i="5"/>
  <c r="BF200" i="3" l="1"/>
  <c r="BG200" i="3" s="1"/>
  <c r="BH200" i="3" s="1"/>
  <c r="BD200" i="3"/>
  <c r="BE201" i="3"/>
  <c r="AY201" i="3"/>
  <c r="AZ200" i="3"/>
  <c r="BA200" i="3" s="1"/>
  <c r="BB200" i="3" s="1"/>
  <c r="AX200" i="3"/>
  <c r="AY201" i="6"/>
  <c r="AZ200" i="6"/>
  <c r="BA200" i="6" s="1"/>
  <c r="BB200" i="6" s="1"/>
  <c r="AX200" i="6"/>
  <c r="BF198" i="6"/>
  <c r="BG198" i="6" s="1"/>
  <c r="BH198" i="6" s="1"/>
  <c r="BD198" i="6"/>
  <c r="BE199" i="6"/>
  <c r="AT197" i="5"/>
  <c r="AS196" i="5"/>
  <c r="AU196" i="5"/>
  <c r="AV196" i="5" s="1"/>
  <c r="AW196" i="5" s="1"/>
  <c r="BA197" i="5"/>
  <c r="BB197" i="5" s="1"/>
  <c r="BC197" i="5" s="1"/>
  <c r="AY197" i="5"/>
  <c r="AZ198" i="5"/>
  <c r="AY202" i="3" l="1"/>
  <c r="AZ201" i="3"/>
  <c r="BA201" i="3" s="1"/>
  <c r="BB201" i="3" s="1"/>
  <c r="AX201" i="3"/>
  <c r="BF201" i="3"/>
  <c r="BG201" i="3" s="1"/>
  <c r="BH201" i="3" s="1"/>
  <c r="BD201" i="3"/>
  <c r="BE202" i="3"/>
  <c r="BF199" i="6"/>
  <c r="BG199" i="6" s="1"/>
  <c r="BH199" i="6" s="1"/>
  <c r="BD199" i="6"/>
  <c r="BE200" i="6"/>
  <c r="AY202" i="6"/>
  <c r="AX201" i="6"/>
  <c r="AZ201" i="6"/>
  <c r="BA201" i="6" s="1"/>
  <c r="BB201" i="6" s="1"/>
  <c r="BA198" i="5"/>
  <c r="BB198" i="5" s="1"/>
  <c r="BC198" i="5" s="1"/>
  <c r="AY198" i="5"/>
  <c r="AZ199" i="5"/>
  <c r="AT198" i="5"/>
  <c r="AU197" i="5"/>
  <c r="AV197" i="5" s="1"/>
  <c r="AW197" i="5" s="1"/>
  <c r="AS197" i="5"/>
  <c r="BF202" i="3" l="1"/>
  <c r="BG202" i="3" s="1"/>
  <c r="BH202" i="3" s="1"/>
  <c r="BD202" i="3"/>
  <c r="BE203" i="3"/>
  <c r="AY203" i="3"/>
  <c r="AZ202" i="3"/>
  <c r="BA202" i="3" s="1"/>
  <c r="BB202" i="3" s="1"/>
  <c r="AX202" i="3"/>
  <c r="AY203" i="6"/>
  <c r="AZ202" i="6"/>
  <c r="BA202" i="6" s="1"/>
  <c r="BB202" i="6" s="1"/>
  <c r="AX202" i="6"/>
  <c r="BF200" i="6"/>
  <c r="BG200" i="6" s="1"/>
  <c r="BH200" i="6" s="1"/>
  <c r="BD200" i="6"/>
  <c r="BE201" i="6"/>
  <c r="AT199" i="5"/>
  <c r="AU198" i="5"/>
  <c r="AV198" i="5" s="1"/>
  <c r="AW198" i="5" s="1"/>
  <c r="AS198" i="5"/>
  <c r="BA199" i="5"/>
  <c r="BB199" i="5" s="1"/>
  <c r="BC199" i="5" s="1"/>
  <c r="AY199" i="5"/>
  <c r="AZ200" i="5"/>
  <c r="AY204" i="3" l="1"/>
  <c r="AZ203" i="3"/>
  <c r="BA203" i="3" s="1"/>
  <c r="BB203" i="3" s="1"/>
  <c r="AX203" i="3"/>
  <c r="BF203" i="3"/>
  <c r="BG203" i="3" s="1"/>
  <c r="BH203" i="3" s="1"/>
  <c r="BD203" i="3"/>
  <c r="BE204" i="3"/>
  <c r="BF201" i="6"/>
  <c r="BG201" i="6" s="1"/>
  <c r="BH201" i="6" s="1"/>
  <c r="BD201" i="6"/>
  <c r="BE202" i="6"/>
  <c r="AY204" i="6"/>
  <c r="AX203" i="6"/>
  <c r="AZ203" i="6"/>
  <c r="BA203" i="6" s="1"/>
  <c r="BB203" i="6" s="1"/>
  <c r="BA200" i="5"/>
  <c r="BB200" i="5" s="1"/>
  <c r="BC200" i="5" s="1"/>
  <c r="AY200" i="5"/>
  <c r="AZ201" i="5"/>
  <c r="AT200" i="5"/>
  <c r="AU199" i="5"/>
  <c r="AV199" i="5" s="1"/>
  <c r="AW199" i="5" s="1"/>
  <c r="AS199" i="5"/>
  <c r="BF204" i="3" l="1"/>
  <c r="BG204" i="3" s="1"/>
  <c r="BH204" i="3" s="1"/>
  <c r="BD204" i="3"/>
  <c r="BE205" i="3"/>
  <c r="AY205" i="3"/>
  <c r="AZ204" i="3"/>
  <c r="BA204" i="3" s="1"/>
  <c r="BB204" i="3" s="1"/>
  <c r="AX204" i="3"/>
  <c r="AY205" i="6"/>
  <c r="AZ204" i="6"/>
  <c r="BA204" i="6" s="1"/>
  <c r="BB204" i="6" s="1"/>
  <c r="AX204" i="6"/>
  <c r="BF202" i="6"/>
  <c r="BG202" i="6" s="1"/>
  <c r="BH202" i="6" s="1"/>
  <c r="BD202" i="6"/>
  <c r="BE203" i="6"/>
  <c r="AT201" i="5"/>
  <c r="AU200" i="5"/>
  <c r="AV200" i="5" s="1"/>
  <c r="AW200" i="5" s="1"/>
  <c r="AS200" i="5"/>
  <c r="BA201" i="5"/>
  <c r="BB201" i="5" s="1"/>
  <c r="BC201" i="5" s="1"/>
  <c r="AY201" i="5"/>
  <c r="AZ202" i="5"/>
  <c r="AY206" i="3" l="1"/>
  <c r="AZ205" i="3"/>
  <c r="BA205" i="3" s="1"/>
  <c r="BB205" i="3" s="1"/>
  <c r="AX205" i="3"/>
  <c r="BF205" i="3"/>
  <c r="BG205" i="3" s="1"/>
  <c r="BH205" i="3" s="1"/>
  <c r="BD205" i="3"/>
  <c r="BE206" i="3"/>
  <c r="BF203" i="6"/>
  <c r="BG203" i="6" s="1"/>
  <c r="BH203" i="6" s="1"/>
  <c r="BD203" i="6"/>
  <c r="BE204" i="6"/>
  <c r="AY206" i="6"/>
  <c r="AX205" i="6"/>
  <c r="AZ205" i="6"/>
  <c r="BA205" i="6" s="1"/>
  <c r="BB205" i="6" s="1"/>
  <c r="BA202" i="5"/>
  <c r="BB202" i="5" s="1"/>
  <c r="BC202" i="5" s="1"/>
  <c r="AY202" i="5"/>
  <c r="AZ203" i="5"/>
  <c r="AT202" i="5"/>
  <c r="AU201" i="5"/>
  <c r="AV201" i="5" s="1"/>
  <c r="AW201" i="5" s="1"/>
  <c r="AS201" i="5"/>
  <c r="BF206" i="3" l="1"/>
  <c r="BG206" i="3" s="1"/>
  <c r="BH206" i="3" s="1"/>
  <c r="BD206" i="3"/>
  <c r="BE207" i="3"/>
  <c r="AY207" i="3"/>
  <c r="AZ206" i="3"/>
  <c r="BA206" i="3" s="1"/>
  <c r="BB206" i="3" s="1"/>
  <c r="AX206" i="3"/>
  <c r="AY207" i="6"/>
  <c r="AZ206" i="6"/>
  <c r="BA206" i="6" s="1"/>
  <c r="BB206" i="6" s="1"/>
  <c r="AX206" i="6"/>
  <c r="BF204" i="6"/>
  <c r="BG204" i="6" s="1"/>
  <c r="BH204" i="6" s="1"/>
  <c r="BD204" i="6"/>
  <c r="BE205" i="6"/>
  <c r="AT203" i="5"/>
  <c r="AU202" i="5"/>
  <c r="AV202" i="5" s="1"/>
  <c r="AW202" i="5" s="1"/>
  <c r="AS202" i="5"/>
  <c r="BA203" i="5"/>
  <c r="BB203" i="5" s="1"/>
  <c r="BC203" i="5" s="1"/>
  <c r="AY203" i="5"/>
  <c r="AZ204" i="5"/>
  <c r="AY208" i="3" l="1"/>
  <c r="AZ207" i="3"/>
  <c r="BA207" i="3" s="1"/>
  <c r="BB207" i="3" s="1"/>
  <c r="AX207" i="3"/>
  <c r="BF207" i="3"/>
  <c r="BG207" i="3" s="1"/>
  <c r="BH207" i="3" s="1"/>
  <c r="BD207" i="3"/>
  <c r="BE208" i="3"/>
  <c r="BF205" i="6"/>
  <c r="BG205" i="6" s="1"/>
  <c r="BH205" i="6" s="1"/>
  <c r="BD205" i="6"/>
  <c r="BE206" i="6"/>
  <c r="AY208" i="6"/>
  <c r="AX207" i="6"/>
  <c r="AZ207" i="6"/>
  <c r="BA207" i="6" s="1"/>
  <c r="BB207" i="6" s="1"/>
  <c r="BA204" i="5"/>
  <c r="BB204" i="5" s="1"/>
  <c r="BC204" i="5" s="1"/>
  <c r="AY204" i="5"/>
  <c r="AZ205" i="5"/>
  <c r="AT204" i="5"/>
  <c r="AU203" i="5"/>
  <c r="AV203" i="5" s="1"/>
  <c r="AW203" i="5" s="1"/>
  <c r="AS203" i="5"/>
  <c r="BF208" i="3" l="1"/>
  <c r="BG208" i="3" s="1"/>
  <c r="BH208" i="3" s="1"/>
  <c r="BD208" i="3"/>
  <c r="BE209" i="3"/>
  <c r="AY209" i="3"/>
  <c r="AZ208" i="3"/>
  <c r="BA208" i="3" s="1"/>
  <c r="BB208" i="3" s="1"/>
  <c r="AX208" i="3"/>
  <c r="AY209" i="6"/>
  <c r="AZ208" i="6"/>
  <c r="BA208" i="6" s="1"/>
  <c r="BB208" i="6" s="1"/>
  <c r="AX208" i="6"/>
  <c r="BF206" i="6"/>
  <c r="BG206" i="6" s="1"/>
  <c r="BH206" i="6" s="1"/>
  <c r="BD206" i="6"/>
  <c r="BE207" i="6"/>
  <c r="AT205" i="5"/>
  <c r="AU204" i="5"/>
  <c r="AV204" i="5" s="1"/>
  <c r="AW204" i="5" s="1"/>
  <c r="AS204" i="5"/>
  <c r="BA205" i="5"/>
  <c r="BB205" i="5" s="1"/>
  <c r="BC205" i="5" s="1"/>
  <c r="AY205" i="5"/>
  <c r="AZ206" i="5"/>
  <c r="AY210" i="3" l="1"/>
  <c r="AZ209" i="3"/>
  <c r="BA209" i="3" s="1"/>
  <c r="BB209" i="3" s="1"/>
  <c r="AX209" i="3"/>
  <c r="BF209" i="3"/>
  <c r="BG209" i="3" s="1"/>
  <c r="BH209" i="3" s="1"/>
  <c r="BD209" i="3"/>
  <c r="BE210" i="3"/>
  <c r="BF207" i="6"/>
  <c r="BG207" i="6" s="1"/>
  <c r="BH207" i="6" s="1"/>
  <c r="BD207" i="6"/>
  <c r="BE208" i="6"/>
  <c r="AY210" i="6"/>
  <c r="AX209" i="6"/>
  <c r="AZ209" i="6"/>
  <c r="BA209" i="6" s="1"/>
  <c r="BB209" i="6" s="1"/>
  <c r="BA206" i="5"/>
  <c r="BB206" i="5" s="1"/>
  <c r="BC206" i="5" s="1"/>
  <c r="AY206" i="5"/>
  <c r="AZ207" i="5"/>
  <c r="AT206" i="5"/>
  <c r="AU205" i="5"/>
  <c r="AV205" i="5" s="1"/>
  <c r="AW205" i="5" s="1"/>
  <c r="AS205" i="5"/>
  <c r="BF210" i="3" l="1"/>
  <c r="BG210" i="3" s="1"/>
  <c r="BH210" i="3" s="1"/>
  <c r="BD210" i="3"/>
  <c r="BE211" i="3"/>
  <c r="AY211" i="3"/>
  <c r="AZ210" i="3"/>
  <c r="BA210" i="3" s="1"/>
  <c r="BB210" i="3" s="1"/>
  <c r="AX210" i="3"/>
  <c r="AY211" i="6"/>
  <c r="AZ210" i="6"/>
  <c r="BA210" i="6" s="1"/>
  <c r="BB210" i="6" s="1"/>
  <c r="AX210" i="6"/>
  <c r="BF208" i="6"/>
  <c r="BG208" i="6" s="1"/>
  <c r="BH208" i="6" s="1"/>
  <c r="BD208" i="6"/>
  <c r="BE209" i="6"/>
  <c r="AT207" i="5"/>
  <c r="AU206" i="5"/>
  <c r="AV206" i="5" s="1"/>
  <c r="AW206" i="5" s="1"/>
  <c r="AS206" i="5"/>
  <c r="BA207" i="5"/>
  <c r="BB207" i="5" s="1"/>
  <c r="BC207" i="5" s="1"/>
  <c r="AY207" i="5"/>
  <c r="AZ208" i="5"/>
  <c r="AY212" i="3" l="1"/>
  <c r="AZ211" i="3"/>
  <c r="BA211" i="3" s="1"/>
  <c r="BB211" i="3" s="1"/>
  <c r="AX211" i="3"/>
  <c r="BF211" i="3"/>
  <c r="BG211" i="3" s="1"/>
  <c r="BH211" i="3" s="1"/>
  <c r="BD211" i="3"/>
  <c r="BE212" i="3"/>
  <c r="BF209" i="6"/>
  <c r="BG209" i="6" s="1"/>
  <c r="BH209" i="6" s="1"/>
  <c r="BD209" i="6"/>
  <c r="BE210" i="6"/>
  <c r="AY212" i="6"/>
  <c r="AX211" i="6"/>
  <c r="AZ211" i="6"/>
  <c r="BA211" i="6" s="1"/>
  <c r="BB211" i="6" s="1"/>
  <c r="BA208" i="5"/>
  <c r="BB208" i="5" s="1"/>
  <c r="BC208" i="5" s="1"/>
  <c r="AY208" i="5"/>
  <c r="AZ209" i="5"/>
  <c r="AT208" i="5"/>
  <c r="AU207" i="5"/>
  <c r="AV207" i="5" s="1"/>
  <c r="AW207" i="5" s="1"/>
  <c r="AS207" i="5"/>
  <c r="BF212" i="3" l="1"/>
  <c r="BG212" i="3" s="1"/>
  <c r="BH212" i="3" s="1"/>
  <c r="BH3" i="3" s="1"/>
  <c r="BD212" i="3"/>
  <c r="AZ212" i="3"/>
  <c r="AX212" i="3"/>
  <c r="AZ212" i="6"/>
  <c r="AX212" i="6"/>
  <c r="BF210" i="6"/>
  <c r="BG210" i="6" s="1"/>
  <c r="BH210" i="6" s="1"/>
  <c r="BD210" i="6"/>
  <c r="BE211" i="6"/>
  <c r="AT209" i="5"/>
  <c r="AU208" i="5"/>
  <c r="AV208" i="5" s="1"/>
  <c r="AW208" i="5" s="1"/>
  <c r="AS208" i="5"/>
  <c r="BA209" i="5"/>
  <c r="BB209" i="5" s="1"/>
  <c r="BC209" i="5" s="1"/>
  <c r="AY209" i="5"/>
  <c r="AZ210" i="5"/>
  <c r="BA212" i="3" l="1"/>
  <c r="BB212" i="3" s="1"/>
  <c r="BB3" i="3" s="1"/>
  <c r="BJ3" i="3" s="1"/>
  <c r="BF211" i="6"/>
  <c r="BG211" i="6" s="1"/>
  <c r="BH211" i="6" s="1"/>
  <c r="BD211" i="6"/>
  <c r="BE212" i="6"/>
  <c r="BA212" i="6"/>
  <c r="BB212" i="6" s="1"/>
  <c r="BB3" i="6" s="1"/>
  <c r="BA210" i="5"/>
  <c r="BB210" i="5" s="1"/>
  <c r="BC210" i="5" s="1"/>
  <c r="AY210" i="5"/>
  <c r="AZ211" i="5"/>
  <c r="AT210" i="5"/>
  <c r="AU209" i="5"/>
  <c r="AV209" i="5" s="1"/>
  <c r="AW209" i="5" s="1"/>
  <c r="AS209" i="5"/>
  <c r="BM3" i="3" l="1"/>
  <c r="BK3" i="3"/>
  <c r="BL3" i="3" s="1"/>
  <c r="BF212" i="6"/>
  <c r="BD212" i="6"/>
  <c r="AT211" i="5"/>
  <c r="AU210" i="5"/>
  <c r="AV210" i="5" s="1"/>
  <c r="AW210" i="5" s="1"/>
  <c r="AS210" i="5"/>
  <c r="BA211" i="5"/>
  <c r="BB211" i="5" s="1"/>
  <c r="BC211" i="5" s="1"/>
  <c r="AY211" i="5"/>
  <c r="AZ212" i="5"/>
  <c r="BG212" i="6" l="1"/>
  <c r="BH212" i="6" s="1"/>
  <c r="BH3" i="6" s="1"/>
  <c r="BA212" i="5"/>
  <c r="BC2" i="5" s="1"/>
  <c r="AY212" i="5"/>
  <c r="AT212" i="5"/>
  <c r="AU211" i="5"/>
  <c r="AV211" i="5" s="1"/>
  <c r="AW211" i="5" s="1"/>
  <c r="AS211" i="5"/>
  <c r="BJ3" i="6" l="1"/>
  <c r="BM3" i="6" s="1"/>
  <c r="BB212" i="5"/>
  <c r="BC212" i="5" s="1"/>
  <c r="BC3" i="5" s="1"/>
  <c r="BC4" i="5" s="1"/>
  <c r="AU212" i="5"/>
  <c r="AW2" i="5" s="1"/>
  <c r="AS212" i="5"/>
  <c r="BK3" i="6" l="1"/>
  <c r="BL3" i="6" s="1"/>
  <c r="AV212" i="5"/>
  <c r="AW212" i="5" s="1"/>
  <c r="AW3" i="5" s="1"/>
  <c r="BE3" i="5" s="1"/>
  <c r="BH3" i="5" l="1"/>
  <c r="BF3" i="5"/>
  <c r="BG3" i="5" s="1"/>
  <c r="AW4" i="5"/>
  <c r="A28" i="4" l="1"/>
  <c r="A24" i="4"/>
  <c r="A20" i="4"/>
  <c r="A16" i="4"/>
  <c r="A12" i="4"/>
  <c r="AG9" i="4"/>
  <c r="BN8" i="4"/>
  <c r="BN7" i="4"/>
  <c r="BN6" i="4"/>
  <c r="BN5" i="4"/>
  <c r="BN4" i="4"/>
  <c r="A4" i="4"/>
  <c r="A8" i="4" s="1"/>
  <c r="BN3" i="4"/>
  <c r="AY3" i="4"/>
  <c r="AS3" i="4"/>
  <c r="AI3" i="4"/>
  <c r="AT3" i="4"/>
  <c r="AT12" i="4" s="1"/>
  <c r="AZ3" i="4"/>
  <c r="AZ12" i="4" s="1"/>
  <c r="Y3" i="4"/>
  <c r="T3" i="4"/>
  <c r="Q3" i="4"/>
  <c r="P3" i="4"/>
  <c r="K3" i="4"/>
  <c r="D3" i="4"/>
  <c r="AF9" i="4" s="1"/>
  <c r="BC12" i="4" l="1"/>
  <c r="AY12" i="4"/>
  <c r="BB12" i="4"/>
  <c r="AH13" i="4"/>
  <c r="AZ7" i="4"/>
  <c r="AZ13" i="4" s="1"/>
  <c r="N3" i="4"/>
  <c r="U3" i="4"/>
  <c r="V3" i="4" s="1"/>
  <c r="O3" i="4"/>
  <c r="M3" i="4"/>
  <c r="AV12" i="4"/>
  <c r="AW12" i="4"/>
  <c r="AS12" i="4"/>
  <c r="AT7" i="4"/>
  <c r="AT13" i="4" s="1"/>
  <c r="AJ3" i="4"/>
  <c r="AZ5" i="4"/>
  <c r="AT5" i="4"/>
  <c r="AP3" i="2"/>
  <c r="BN4" i="2"/>
  <c r="BN5" i="2"/>
  <c r="BN6" i="2"/>
  <c r="BN7" i="2"/>
  <c r="BN8" i="2"/>
  <c r="BN3" i="2"/>
  <c r="A12" i="2"/>
  <c r="AA3" i="4" l="1"/>
  <c r="W3" i="4"/>
  <c r="AS13" i="4"/>
  <c r="AT14" i="4"/>
  <c r="AZ14" i="4"/>
  <c r="AY13" i="4"/>
  <c r="A28" i="2"/>
  <c r="A24" i="2"/>
  <c r="A20" i="2"/>
  <c r="A16" i="2"/>
  <c r="AG9" i="2"/>
  <c r="A4" i="2"/>
  <c r="A8" i="2" s="1"/>
  <c r="AY3" i="2"/>
  <c r="AS3" i="2"/>
  <c r="AI3" i="2"/>
  <c r="Y3" i="2"/>
  <c r="T3" i="2"/>
  <c r="Q3" i="2"/>
  <c r="P3" i="2"/>
  <c r="K3" i="2"/>
  <c r="D3" i="2"/>
  <c r="AF9" i="2" s="1"/>
  <c r="AU12" i="1"/>
  <c r="AZ15" i="4" l="1"/>
  <c r="AY14" i="4"/>
  <c r="AS14" i="4"/>
  <c r="AT15" i="4"/>
  <c r="X3" i="4"/>
  <c r="Z3" i="4"/>
  <c r="AK3" i="4" s="1"/>
  <c r="AH3" i="2"/>
  <c r="AG3" i="2"/>
  <c r="AZ3" i="2" s="1"/>
  <c r="AZ12" i="2" s="1"/>
  <c r="BC12" i="2" s="1"/>
  <c r="AH13" i="2"/>
  <c r="U3" i="2"/>
  <c r="V3" i="2" s="1"/>
  <c r="N3" i="2"/>
  <c r="O3" i="2" s="1"/>
  <c r="M3" i="2"/>
  <c r="AJ3" i="2"/>
  <c r="AS3" i="1"/>
  <c r="AY3" i="1"/>
  <c r="AF14" i="4" l="1"/>
  <c r="AH9" i="4"/>
  <c r="AI9" i="4"/>
  <c r="AG10" i="4"/>
  <c r="AH10" i="4" s="1"/>
  <c r="AH11" i="4" s="1"/>
  <c r="AH14" i="4"/>
  <c r="I3" i="4"/>
  <c r="AT16" i="4"/>
  <c r="AS15" i="4"/>
  <c r="AZ16" i="4"/>
  <c r="AY15" i="4"/>
  <c r="AD3" i="2"/>
  <c r="AF3" i="2" s="1"/>
  <c r="BB12" i="2"/>
  <c r="AZ7" i="2"/>
  <c r="AZ13" i="2" s="1"/>
  <c r="AZ14" i="2" s="1"/>
  <c r="AZ15" i="2" s="1"/>
  <c r="AZ16" i="2" s="1"/>
  <c r="AZ17" i="2" s="1"/>
  <c r="AZ18" i="2" s="1"/>
  <c r="AZ19" i="2" s="1"/>
  <c r="AZ20" i="2" s="1"/>
  <c r="AZ21" i="2" s="1"/>
  <c r="AZ22" i="2" s="1"/>
  <c r="AZ23" i="2" s="1"/>
  <c r="AZ24" i="2" s="1"/>
  <c r="AZ25" i="2" s="1"/>
  <c r="AZ26" i="2" s="1"/>
  <c r="AZ27" i="2" s="1"/>
  <c r="AZ28" i="2" s="1"/>
  <c r="AZ29" i="2" s="1"/>
  <c r="AZ30" i="2" s="1"/>
  <c r="AZ31" i="2" s="1"/>
  <c r="AZ32" i="2" s="1"/>
  <c r="AZ33" i="2" s="1"/>
  <c r="AZ34" i="2" s="1"/>
  <c r="AZ35" i="2" s="1"/>
  <c r="AZ36" i="2" s="1"/>
  <c r="AZ37" i="2" s="1"/>
  <c r="AZ38" i="2" s="1"/>
  <c r="AZ39" i="2" s="1"/>
  <c r="AZ40" i="2" s="1"/>
  <c r="AZ41" i="2" s="1"/>
  <c r="AZ42" i="2" s="1"/>
  <c r="AZ43" i="2" s="1"/>
  <c r="AZ44" i="2" s="1"/>
  <c r="AZ45" i="2" s="1"/>
  <c r="AZ46" i="2" s="1"/>
  <c r="AZ47" i="2" s="1"/>
  <c r="AZ48" i="2" s="1"/>
  <c r="AZ49" i="2" s="1"/>
  <c r="AZ50" i="2" s="1"/>
  <c r="AZ51" i="2" s="1"/>
  <c r="AZ52" i="2" s="1"/>
  <c r="AZ53" i="2" s="1"/>
  <c r="AZ54" i="2" s="1"/>
  <c r="AZ55" i="2" s="1"/>
  <c r="AZ56" i="2" s="1"/>
  <c r="AZ57" i="2" s="1"/>
  <c r="AZ58" i="2" s="1"/>
  <c r="AZ59" i="2" s="1"/>
  <c r="AZ60" i="2" s="1"/>
  <c r="AZ61" i="2" s="1"/>
  <c r="AZ62" i="2" s="1"/>
  <c r="AZ63" i="2" s="1"/>
  <c r="AZ64" i="2" s="1"/>
  <c r="AZ65" i="2" s="1"/>
  <c r="AZ66" i="2" s="1"/>
  <c r="AZ67" i="2" s="1"/>
  <c r="AZ68" i="2" s="1"/>
  <c r="AZ69" i="2" s="1"/>
  <c r="AZ70" i="2" s="1"/>
  <c r="AZ71" i="2" s="1"/>
  <c r="AZ72" i="2" s="1"/>
  <c r="AZ73" i="2" s="1"/>
  <c r="AZ74" i="2" s="1"/>
  <c r="AZ75" i="2" s="1"/>
  <c r="AZ76" i="2" s="1"/>
  <c r="AZ77" i="2" s="1"/>
  <c r="AZ78" i="2" s="1"/>
  <c r="AZ79" i="2" s="1"/>
  <c r="AZ80" i="2" s="1"/>
  <c r="AZ81" i="2" s="1"/>
  <c r="AZ82" i="2" s="1"/>
  <c r="AZ83" i="2" s="1"/>
  <c r="AZ84" i="2" s="1"/>
  <c r="AZ85" i="2" s="1"/>
  <c r="AZ86" i="2" s="1"/>
  <c r="AZ87" i="2" s="1"/>
  <c r="AZ88" i="2" s="1"/>
  <c r="AZ89" i="2" s="1"/>
  <c r="AZ90" i="2" s="1"/>
  <c r="AZ91" i="2" s="1"/>
  <c r="AZ92" i="2" s="1"/>
  <c r="AZ93" i="2" s="1"/>
  <c r="AZ94" i="2" s="1"/>
  <c r="AZ95" i="2" s="1"/>
  <c r="AZ96" i="2" s="1"/>
  <c r="AZ97" i="2" s="1"/>
  <c r="AZ98" i="2" s="1"/>
  <c r="AZ99" i="2" s="1"/>
  <c r="AZ100" i="2" s="1"/>
  <c r="AZ101" i="2" s="1"/>
  <c r="AZ102" i="2" s="1"/>
  <c r="AZ103" i="2" s="1"/>
  <c r="AZ104" i="2" s="1"/>
  <c r="AZ105" i="2" s="1"/>
  <c r="AZ106" i="2" s="1"/>
  <c r="AZ107" i="2" s="1"/>
  <c r="AZ108" i="2" s="1"/>
  <c r="AZ109" i="2" s="1"/>
  <c r="AZ110" i="2" s="1"/>
  <c r="AZ111" i="2" s="1"/>
  <c r="AZ112" i="2" s="1"/>
  <c r="AZ113" i="2" s="1"/>
  <c r="AZ114" i="2" s="1"/>
  <c r="AZ115" i="2" s="1"/>
  <c r="AZ116" i="2" s="1"/>
  <c r="AZ117" i="2" s="1"/>
  <c r="AZ118" i="2" s="1"/>
  <c r="AZ119" i="2" s="1"/>
  <c r="AZ120" i="2" s="1"/>
  <c r="AZ121" i="2" s="1"/>
  <c r="AZ122" i="2" s="1"/>
  <c r="AZ123" i="2" s="1"/>
  <c r="AZ124" i="2" s="1"/>
  <c r="AZ125" i="2" s="1"/>
  <c r="AZ126" i="2" s="1"/>
  <c r="AZ127" i="2" s="1"/>
  <c r="AZ128" i="2" s="1"/>
  <c r="AZ129" i="2" s="1"/>
  <c r="AZ130" i="2" s="1"/>
  <c r="AZ131" i="2" s="1"/>
  <c r="AZ132" i="2" s="1"/>
  <c r="AZ133" i="2" s="1"/>
  <c r="AZ134" i="2" s="1"/>
  <c r="AZ135" i="2" s="1"/>
  <c r="AZ136" i="2" s="1"/>
  <c r="AZ137" i="2" s="1"/>
  <c r="AZ138" i="2" s="1"/>
  <c r="AZ139" i="2" s="1"/>
  <c r="AZ140" i="2" s="1"/>
  <c r="AZ141" i="2" s="1"/>
  <c r="AZ142" i="2" s="1"/>
  <c r="AZ143" i="2" s="1"/>
  <c r="AZ144" i="2" s="1"/>
  <c r="AZ145" i="2" s="1"/>
  <c r="AZ146" i="2" s="1"/>
  <c r="AZ147" i="2" s="1"/>
  <c r="AZ148" i="2" s="1"/>
  <c r="AZ149" i="2" s="1"/>
  <c r="AZ150" i="2" s="1"/>
  <c r="AZ151" i="2" s="1"/>
  <c r="AZ152" i="2" s="1"/>
  <c r="AZ153" i="2" s="1"/>
  <c r="AZ154" i="2" s="1"/>
  <c r="AZ155" i="2" s="1"/>
  <c r="AZ156" i="2" s="1"/>
  <c r="AZ157" i="2" s="1"/>
  <c r="AZ158" i="2" s="1"/>
  <c r="AZ159" i="2" s="1"/>
  <c r="AZ160" i="2" s="1"/>
  <c r="AZ161" i="2" s="1"/>
  <c r="AZ162" i="2" s="1"/>
  <c r="AZ163" i="2" s="1"/>
  <c r="AZ164" i="2" s="1"/>
  <c r="AZ165" i="2" s="1"/>
  <c r="AZ166" i="2" s="1"/>
  <c r="AZ167" i="2" s="1"/>
  <c r="AZ168" i="2" s="1"/>
  <c r="AZ169" i="2" s="1"/>
  <c r="AZ170" i="2" s="1"/>
  <c r="AZ171" i="2" s="1"/>
  <c r="AZ172" i="2" s="1"/>
  <c r="AZ173" i="2" s="1"/>
  <c r="AZ174" i="2" s="1"/>
  <c r="AZ175" i="2" s="1"/>
  <c r="AZ176" i="2" s="1"/>
  <c r="AZ177" i="2" s="1"/>
  <c r="AZ178" i="2" s="1"/>
  <c r="AZ179" i="2" s="1"/>
  <c r="AZ180" i="2" s="1"/>
  <c r="AZ181" i="2" s="1"/>
  <c r="AZ182" i="2" s="1"/>
  <c r="AZ183" i="2" s="1"/>
  <c r="AZ184" i="2" s="1"/>
  <c r="AZ185" i="2" s="1"/>
  <c r="AZ186" i="2" s="1"/>
  <c r="AZ187" i="2" s="1"/>
  <c r="AZ188" i="2" s="1"/>
  <c r="AZ189" i="2" s="1"/>
  <c r="AZ190" i="2" s="1"/>
  <c r="AZ191" i="2" s="1"/>
  <c r="AZ192" i="2" s="1"/>
  <c r="AZ193" i="2" s="1"/>
  <c r="AZ194" i="2" s="1"/>
  <c r="AZ195" i="2" s="1"/>
  <c r="AZ196" i="2" s="1"/>
  <c r="AZ197" i="2" s="1"/>
  <c r="AZ198" i="2" s="1"/>
  <c r="AZ199" i="2" s="1"/>
  <c r="AZ200" i="2" s="1"/>
  <c r="AZ201" i="2" s="1"/>
  <c r="AZ202" i="2" s="1"/>
  <c r="AZ203" i="2" s="1"/>
  <c r="AZ204" i="2" s="1"/>
  <c r="AZ205" i="2" s="1"/>
  <c r="AZ206" i="2" s="1"/>
  <c r="AZ207" i="2" s="1"/>
  <c r="AZ208" i="2" s="1"/>
  <c r="AZ209" i="2" s="1"/>
  <c r="AZ210" i="2" s="1"/>
  <c r="AZ211" i="2" s="1"/>
  <c r="AZ212" i="2" s="1"/>
  <c r="AY12" i="2"/>
  <c r="AC3" i="2"/>
  <c r="AZ5" i="2"/>
  <c r="AE3" i="2"/>
  <c r="AT3" i="2"/>
  <c r="AA3" i="2"/>
  <c r="W3" i="2"/>
  <c r="AG9" i="1"/>
  <c r="AI3" i="1"/>
  <c r="D3" i="1"/>
  <c r="AF9" i="1" s="1"/>
  <c r="F3" i="4" l="1"/>
  <c r="H3" i="4"/>
  <c r="AY16" i="4"/>
  <c r="AZ17" i="4"/>
  <c r="AT17" i="4"/>
  <c r="AS16" i="4"/>
  <c r="AY13" i="2"/>
  <c r="AY14" i="2" s="1"/>
  <c r="AT12" i="2"/>
  <c r="AT7" i="2"/>
  <c r="AT5" i="2"/>
  <c r="X3" i="2"/>
  <c r="Z3" i="2"/>
  <c r="AK3" i="2" s="1"/>
  <c r="AH13" i="1"/>
  <c r="A20" i="1"/>
  <c r="A16" i="1"/>
  <c r="AT18" i="4" l="1"/>
  <c r="AS17" i="4"/>
  <c r="AY17" i="4"/>
  <c r="AZ18" i="4"/>
  <c r="AP3" i="4"/>
  <c r="AO3" i="4"/>
  <c r="AN3" i="4"/>
  <c r="AL3" i="4"/>
  <c r="AT13" i="2"/>
  <c r="AW12" i="2"/>
  <c r="AV12" i="2"/>
  <c r="AS12" i="2"/>
  <c r="AF14" i="2"/>
  <c r="AI9" i="2"/>
  <c r="AG10" i="2"/>
  <c r="AH9" i="2"/>
  <c r="AH14" i="2"/>
  <c r="I3" i="2"/>
  <c r="F3" i="2" s="1"/>
  <c r="AY15" i="2"/>
  <c r="T3" i="1"/>
  <c r="AM3" i="4" l="1"/>
  <c r="AQ3" i="4" s="1"/>
  <c r="AY18" i="4"/>
  <c r="AZ19" i="4"/>
  <c r="AT19" i="4"/>
  <c r="AS18" i="4"/>
  <c r="AH10" i="2"/>
  <c r="AH11" i="2" s="1"/>
  <c r="AT14" i="2"/>
  <c r="AS13" i="2"/>
  <c r="H3" i="2"/>
  <c r="AY16" i="2"/>
  <c r="S3" i="1"/>
  <c r="Q3" i="1"/>
  <c r="P3" i="1"/>
  <c r="A28" i="1"/>
  <c r="A24" i="1"/>
  <c r="A12" i="1"/>
  <c r="A4" i="1"/>
  <c r="A8" i="1" s="1"/>
  <c r="BA12" i="4" l="1"/>
  <c r="BA13" i="4"/>
  <c r="BA14" i="4"/>
  <c r="AU15" i="4"/>
  <c r="BA16" i="4"/>
  <c r="AU17" i="4"/>
  <c r="BA17" i="4"/>
  <c r="AU18" i="4"/>
  <c r="AU12" i="4"/>
  <c r="AU13" i="4"/>
  <c r="AU14" i="4"/>
  <c r="BA15" i="4"/>
  <c r="AU16" i="4"/>
  <c r="BA18" i="4"/>
  <c r="AT20" i="4"/>
  <c r="AU19" i="4"/>
  <c r="AS19" i="4"/>
  <c r="AZ20" i="4"/>
  <c r="BA19" i="4"/>
  <c r="AY19" i="4"/>
  <c r="AT15" i="2"/>
  <c r="AS14" i="2"/>
  <c r="AY17" i="2"/>
  <c r="AO3" i="2"/>
  <c r="AN3" i="2"/>
  <c r="AL3" i="2"/>
  <c r="K3" i="1"/>
  <c r="Y3" i="1"/>
  <c r="U3" i="1"/>
  <c r="V3" i="1" s="1"/>
  <c r="M3" i="1"/>
  <c r="N3" i="1"/>
  <c r="O3" i="1" s="1"/>
  <c r="AV18" i="4" l="1"/>
  <c r="BB17" i="4"/>
  <c r="BB16" i="4"/>
  <c r="AV13" i="4"/>
  <c r="AW13" i="4" s="1"/>
  <c r="BB14" i="4"/>
  <c r="AV14" i="4"/>
  <c r="BB19" i="4"/>
  <c r="AW14" i="4"/>
  <c r="AV17" i="4"/>
  <c r="AV15" i="4"/>
  <c r="BB13" i="4"/>
  <c r="BC13" i="4" s="1"/>
  <c r="BC14" i="4" s="1"/>
  <c r="AV19" i="4"/>
  <c r="AV16" i="4"/>
  <c r="BB18" i="4"/>
  <c r="BB15" i="4"/>
  <c r="AZ21" i="4"/>
  <c r="BA20" i="4"/>
  <c r="BB20" i="4" s="1"/>
  <c r="AY20" i="4"/>
  <c r="AU20" i="4"/>
  <c r="AV20" i="4" s="1"/>
  <c r="AS20" i="4"/>
  <c r="AT21" i="4"/>
  <c r="AT16" i="2"/>
  <c r="AS15" i="2"/>
  <c r="AM3" i="2"/>
  <c r="AQ3" i="2" s="1"/>
  <c r="AY18" i="2"/>
  <c r="AA3" i="1"/>
  <c r="W3" i="1"/>
  <c r="X3" i="1" s="1"/>
  <c r="AW15" i="4" l="1"/>
  <c r="AW16" i="4" s="1"/>
  <c r="AW17" i="4" s="1"/>
  <c r="AW18" i="4" s="1"/>
  <c r="AW19" i="4" s="1"/>
  <c r="AW20" i="4" s="1"/>
  <c r="BC15" i="4"/>
  <c r="BC16" i="4" s="1"/>
  <c r="BC17" i="4" s="1"/>
  <c r="BC18" i="4" s="1"/>
  <c r="BC19" i="4" s="1"/>
  <c r="BC20" i="4" s="1"/>
  <c r="AU21" i="4"/>
  <c r="AV21" i="4" s="1"/>
  <c r="AS21" i="4"/>
  <c r="AT22" i="4"/>
  <c r="AZ22" i="4"/>
  <c r="BA21" i="4"/>
  <c r="BB21" i="4" s="1"/>
  <c r="AY21" i="4"/>
  <c r="AT17" i="2"/>
  <c r="AU17" i="2" s="1"/>
  <c r="AS16" i="2"/>
  <c r="BA13" i="2"/>
  <c r="BA15" i="2"/>
  <c r="AU16" i="2"/>
  <c r="BA18" i="2"/>
  <c r="AU12" i="2"/>
  <c r="AU14" i="2"/>
  <c r="BA17" i="2"/>
  <c r="BA16" i="2"/>
  <c r="AU15" i="2"/>
  <c r="BA14" i="2"/>
  <c r="AU13" i="2"/>
  <c r="BA12" i="2"/>
  <c r="BA19" i="2"/>
  <c r="AY19" i="2"/>
  <c r="Z3" i="1"/>
  <c r="AK3" i="1" s="1"/>
  <c r="AC3" i="1"/>
  <c r="AD3" i="1"/>
  <c r="AE3" i="1"/>
  <c r="AF3" i="1"/>
  <c r="AG3" i="1"/>
  <c r="AH3" i="1"/>
  <c r="AJ3" i="1"/>
  <c r="I3" i="1" s="1"/>
  <c r="AT3" i="1"/>
  <c r="AZ3" i="1"/>
  <c r="AZ12" i="1" s="1"/>
  <c r="AW21" i="4" l="1"/>
  <c r="BC21" i="4"/>
  <c r="AZ23" i="4"/>
  <c r="BA22" i="4"/>
  <c r="BB22" i="4" s="1"/>
  <c r="BC22" i="4" s="1"/>
  <c r="AY22" i="4"/>
  <c r="AU22" i="4"/>
  <c r="AV22" i="4" s="1"/>
  <c r="AS22" i="4"/>
  <c r="AT23" i="4"/>
  <c r="BB15" i="2"/>
  <c r="AV16" i="2"/>
  <c r="AV17" i="2"/>
  <c r="AT18" i="2"/>
  <c r="AS17" i="2"/>
  <c r="BB16" i="2"/>
  <c r="BB19" i="2"/>
  <c r="BB13" i="2"/>
  <c r="BC13" i="2" s="1"/>
  <c r="BB14" i="2"/>
  <c r="BB17" i="2"/>
  <c r="AV14" i="2"/>
  <c r="BB18" i="2"/>
  <c r="AV15" i="2"/>
  <c r="AV13" i="2"/>
  <c r="AW13" i="2" s="1"/>
  <c r="BA20" i="2"/>
  <c r="BB20" i="2" s="1"/>
  <c r="AY20" i="2"/>
  <c r="AF14" i="1"/>
  <c r="AI9" i="1"/>
  <c r="AH9" i="1"/>
  <c r="AG10" i="1"/>
  <c r="AH14" i="1"/>
  <c r="H3" i="1"/>
  <c r="F3" i="1"/>
  <c r="AO3" i="1" s="1"/>
  <c r="BB12" i="1"/>
  <c r="AT12" i="1"/>
  <c r="AT7" i="1"/>
  <c r="AT5" i="1"/>
  <c r="AY12" i="1"/>
  <c r="BC12" i="1"/>
  <c r="AZ5" i="1"/>
  <c r="AZ7" i="1"/>
  <c r="AW22" i="4" l="1"/>
  <c r="AT24" i="4"/>
  <c r="AU23" i="4"/>
  <c r="AV23" i="4" s="1"/>
  <c r="AW23" i="4" s="1"/>
  <c r="AS23" i="4"/>
  <c r="AZ24" i="4"/>
  <c r="BA23" i="4"/>
  <c r="BB23" i="4" s="1"/>
  <c r="BC23" i="4" s="1"/>
  <c r="AY23" i="4"/>
  <c r="BC14" i="2"/>
  <c r="BC15" i="2" s="1"/>
  <c r="BC16" i="2" s="1"/>
  <c r="BC17" i="2" s="1"/>
  <c r="BC18" i="2" s="1"/>
  <c r="BC19" i="2" s="1"/>
  <c r="BC20" i="2" s="1"/>
  <c r="AW14" i="2"/>
  <c r="AW15" i="2" s="1"/>
  <c r="AW16" i="2" s="1"/>
  <c r="AW17" i="2" s="1"/>
  <c r="AT19" i="2"/>
  <c r="AS18" i="2"/>
  <c r="AU18" i="2"/>
  <c r="AV18" i="2" s="1"/>
  <c r="BA21" i="2"/>
  <c r="BB21" i="2" s="1"/>
  <c r="AY21" i="2"/>
  <c r="AH10" i="1"/>
  <c r="AH11" i="1" s="1"/>
  <c r="AN3" i="1"/>
  <c r="AL3" i="1"/>
  <c r="AP3" i="1"/>
  <c r="AM3" i="1" s="1"/>
  <c r="AZ13" i="1"/>
  <c r="AV12" i="1"/>
  <c r="AT13" i="1"/>
  <c r="AW12" i="1"/>
  <c r="AS12" i="1"/>
  <c r="BA24" i="4" l="1"/>
  <c r="BB24" i="4" s="1"/>
  <c r="BC24" i="4" s="1"/>
  <c r="AY24" i="4"/>
  <c r="AZ25" i="4"/>
  <c r="AT25" i="4"/>
  <c r="AU24" i="4"/>
  <c r="AV24" i="4" s="1"/>
  <c r="AW24" i="4" s="1"/>
  <c r="AS24" i="4"/>
  <c r="AW18" i="2"/>
  <c r="BC21" i="2"/>
  <c r="AT20" i="2"/>
  <c r="AU19" i="2"/>
  <c r="AV19" i="2" s="1"/>
  <c r="AS19" i="2"/>
  <c r="BA22" i="2"/>
  <c r="BB22" i="2" s="1"/>
  <c r="AY22" i="2"/>
  <c r="AQ3" i="1"/>
  <c r="AY13" i="1"/>
  <c r="AZ14" i="1"/>
  <c r="AT14" i="1"/>
  <c r="AS13" i="1"/>
  <c r="AT26" i="4" l="1"/>
  <c r="AU25" i="4"/>
  <c r="AV25" i="4" s="1"/>
  <c r="AW25" i="4" s="1"/>
  <c r="AS25" i="4"/>
  <c r="BA25" i="4"/>
  <c r="BB25" i="4" s="1"/>
  <c r="BC25" i="4" s="1"/>
  <c r="AY25" i="4"/>
  <c r="AZ26" i="4"/>
  <c r="AW19" i="2"/>
  <c r="BC22" i="2"/>
  <c r="AT21" i="2"/>
  <c r="AS20" i="2"/>
  <c r="AU20" i="2"/>
  <c r="AV20" i="2" s="1"/>
  <c r="BA23" i="2"/>
  <c r="BB23" i="2" s="1"/>
  <c r="BC23" i="2" s="1"/>
  <c r="AY23" i="2"/>
  <c r="BA12" i="1"/>
  <c r="AU14" i="1"/>
  <c r="BA14" i="1"/>
  <c r="AU13" i="1"/>
  <c r="BA13" i="1"/>
  <c r="BB13" i="1" s="1"/>
  <c r="BC13" i="1" s="1"/>
  <c r="AZ15" i="1"/>
  <c r="BA15" i="1" s="1"/>
  <c r="AY14" i="1"/>
  <c r="AZ16" i="1"/>
  <c r="BA16" i="1" s="1"/>
  <c r="AT15" i="1"/>
  <c r="AU15" i="1" s="1"/>
  <c r="AS14" i="1"/>
  <c r="BA26" i="4" l="1"/>
  <c r="BB26" i="4" s="1"/>
  <c r="BC26" i="4" s="1"/>
  <c r="AY26" i="4"/>
  <c r="AZ27" i="4"/>
  <c r="AT27" i="4"/>
  <c r="AU26" i="4"/>
  <c r="AV26" i="4" s="1"/>
  <c r="AW26" i="4" s="1"/>
  <c r="AS26" i="4"/>
  <c r="AW20" i="2"/>
  <c r="AT22" i="2"/>
  <c r="AU21" i="2"/>
  <c r="AV21" i="2" s="1"/>
  <c r="AW21" i="2" s="1"/>
  <c r="AS21" i="2"/>
  <c r="BA24" i="2"/>
  <c r="BB24" i="2" s="1"/>
  <c r="BC24" i="2" s="1"/>
  <c r="AY24" i="2"/>
  <c r="BB15" i="1"/>
  <c r="AV14" i="1"/>
  <c r="AV13" i="1"/>
  <c r="AW13" i="1" s="1"/>
  <c r="BB14" i="1"/>
  <c r="BC14" i="1" s="1"/>
  <c r="AY15" i="1"/>
  <c r="AY16" i="1" s="1"/>
  <c r="AT16" i="1"/>
  <c r="AU16" i="1" s="1"/>
  <c r="AS15" i="1"/>
  <c r="AV15" i="1"/>
  <c r="BB16" i="1"/>
  <c r="AZ17" i="1"/>
  <c r="BA17" i="1" s="1"/>
  <c r="AT28" i="4" l="1"/>
  <c r="AU27" i="4"/>
  <c r="AV27" i="4" s="1"/>
  <c r="AW27" i="4" s="1"/>
  <c r="AS27" i="4"/>
  <c r="AZ28" i="4"/>
  <c r="BA27" i="4"/>
  <c r="BB27" i="4" s="1"/>
  <c r="BC27" i="4" s="1"/>
  <c r="AY27" i="4"/>
  <c r="AT23" i="2"/>
  <c r="AS22" i="2"/>
  <c r="AU22" i="2"/>
  <c r="AV22" i="2" s="1"/>
  <c r="AW22" i="2" s="1"/>
  <c r="BA25" i="2"/>
  <c r="BB25" i="2" s="1"/>
  <c r="BC25" i="2" s="1"/>
  <c r="AY25" i="2"/>
  <c r="BC15" i="1"/>
  <c r="AW14" i="1"/>
  <c r="AW15" i="1" s="1"/>
  <c r="BC16" i="1"/>
  <c r="AY17" i="1"/>
  <c r="BB17" i="1"/>
  <c r="AZ18" i="1"/>
  <c r="BA18" i="1" s="1"/>
  <c r="AT17" i="1"/>
  <c r="AU17" i="1" s="1"/>
  <c r="AV16" i="1"/>
  <c r="AS16" i="1"/>
  <c r="AZ29" i="4" l="1"/>
  <c r="BA28" i="4"/>
  <c r="BB28" i="4" s="1"/>
  <c r="BC28" i="4" s="1"/>
  <c r="AY28" i="4"/>
  <c r="AU28" i="4"/>
  <c r="AV28" i="4" s="1"/>
  <c r="AW28" i="4" s="1"/>
  <c r="AS28" i="4"/>
  <c r="AT29" i="4"/>
  <c r="AT24" i="2"/>
  <c r="AU23" i="2"/>
  <c r="AV23" i="2" s="1"/>
  <c r="AW23" i="2" s="1"/>
  <c r="AS23" i="2"/>
  <c r="BA26" i="2"/>
  <c r="BB26" i="2" s="1"/>
  <c r="BC26" i="2" s="1"/>
  <c r="AY26" i="2"/>
  <c r="AW16" i="1"/>
  <c r="BC17" i="1"/>
  <c r="AT18" i="1"/>
  <c r="AU18" i="1" s="1"/>
  <c r="AS17" i="1"/>
  <c r="AV17" i="1"/>
  <c r="AW17" i="1" s="1"/>
  <c r="AY18" i="1"/>
  <c r="BB18" i="1"/>
  <c r="AZ19" i="1"/>
  <c r="BA19" i="1" s="1"/>
  <c r="AU29" i="4" l="1"/>
  <c r="AV29" i="4" s="1"/>
  <c r="AW29" i="4" s="1"/>
  <c r="AS29" i="4"/>
  <c r="AT30" i="4"/>
  <c r="AZ30" i="4"/>
  <c r="BA29" i="4"/>
  <c r="BB29" i="4" s="1"/>
  <c r="BC29" i="4" s="1"/>
  <c r="AY29" i="4"/>
  <c r="AT25" i="2"/>
  <c r="AU24" i="2"/>
  <c r="AV24" i="2" s="1"/>
  <c r="AW24" i="2" s="1"/>
  <c r="AS24" i="2"/>
  <c r="BA27" i="2"/>
  <c r="BB27" i="2" s="1"/>
  <c r="BC27" i="2" s="1"/>
  <c r="AY27" i="2"/>
  <c r="BC18" i="1"/>
  <c r="AY19" i="1"/>
  <c r="BB19" i="1"/>
  <c r="BC19" i="1" s="1"/>
  <c r="AZ20" i="1"/>
  <c r="BA20" i="1" s="1"/>
  <c r="AT19" i="1"/>
  <c r="AU19" i="1" s="1"/>
  <c r="AV18" i="1"/>
  <c r="AW18" i="1" s="1"/>
  <c r="AS18" i="1"/>
  <c r="AZ31" i="4" l="1"/>
  <c r="BA30" i="4"/>
  <c r="BB30" i="4" s="1"/>
  <c r="BC30" i="4" s="1"/>
  <c r="AY30" i="4"/>
  <c r="AU30" i="4"/>
  <c r="AV30" i="4" s="1"/>
  <c r="AW30" i="4" s="1"/>
  <c r="AS30" i="4"/>
  <c r="AT31" i="4"/>
  <c r="AT26" i="2"/>
  <c r="AS25" i="2"/>
  <c r="AU25" i="2"/>
  <c r="AV25" i="2" s="1"/>
  <c r="AW25" i="2" s="1"/>
  <c r="BA28" i="2"/>
  <c r="BB28" i="2" s="1"/>
  <c r="BC28" i="2" s="1"/>
  <c r="AY28" i="2"/>
  <c r="AT20" i="1"/>
  <c r="AU20" i="1" s="1"/>
  <c r="AS19" i="1"/>
  <c r="AV19" i="1"/>
  <c r="AW19" i="1" s="1"/>
  <c r="AY20" i="1"/>
  <c r="BB20" i="1"/>
  <c r="BC20" i="1" s="1"/>
  <c r="AZ21" i="1"/>
  <c r="BA21" i="1" s="1"/>
  <c r="AU31" i="4" l="1"/>
  <c r="AV31" i="4" s="1"/>
  <c r="AW31" i="4" s="1"/>
  <c r="AS31" i="4"/>
  <c r="AT32" i="4"/>
  <c r="AZ32" i="4"/>
  <c r="BA31" i="4"/>
  <c r="BB31" i="4" s="1"/>
  <c r="BC31" i="4" s="1"/>
  <c r="AY31" i="4"/>
  <c r="AT27" i="2"/>
  <c r="AS26" i="2"/>
  <c r="AU26" i="2"/>
  <c r="AV26" i="2" s="1"/>
  <c r="AW26" i="2" s="1"/>
  <c r="BA29" i="2"/>
  <c r="BB29" i="2" s="1"/>
  <c r="BC29" i="2" s="1"/>
  <c r="AY29" i="2"/>
  <c r="AY21" i="1"/>
  <c r="BB21" i="1"/>
  <c r="BC21" i="1" s="1"/>
  <c r="AZ22" i="1"/>
  <c r="BA22" i="1" s="1"/>
  <c r="AT21" i="1"/>
  <c r="AU21" i="1" s="1"/>
  <c r="AV20" i="1"/>
  <c r="AW20" i="1" s="1"/>
  <c r="AS20" i="1"/>
  <c r="AZ33" i="4" l="1"/>
  <c r="BA32" i="4"/>
  <c r="BB32" i="4" s="1"/>
  <c r="BC32" i="4" s="1"/>
  <c r="AY32" i="4"/>
  <c r="AU32" i="4"/>
  <c r="AV32" i="4" s="1"/>
  <c r="AW32" i="4" s="1"/>
  <c r="AS32" i="4"/>
  <c r="AT33" i="4"/>
  <c r="AT28" i="2"/>
  <c r="AS27" i="2"/>
  <c r="AU27" i="2"/>
  <c r="AV27" i="2" s="1"/>
  <c r="AW27" i="2" s="1"/>
  <c r="BA30" i="2"/>
  <c r="BB30" i="2" s="1"/>
  <c r="BC30" i="2" s="1"/>
  <c r="AY30" i="2"/>
  <c r="AT22" i="1"/>
  <c r="AU22" i="1" s="1"/>
  <c r="AS21" i="1"/>
  <c r="AV21" i="1"/>
  <c r="AW21" i="1" s="1"/>
  <c r="AY22" i="1"/>
  <c r="BB22" i="1"/>
  <c r="BC22" i="1" s="1"/>
  <c r="AZ23" i="1"/>
  <c r="BA23" i="1" s="1"/>
  <c r="AU33" i="4" l="1"/>
  <c r="AV33" i="4" s="1"/>
  <c r="AW33" i="4" s="1"/>
  <c r="AS33" i="4"/>
  <c r="AT34" i="4"/>
  <c r="AZ34" i="4"/>
  <c r="BA33" i="4"/>
  <c r="BB33" i="4" s="1"/>
  <c r="BC33" i="4" s="1"/>
  <c r="AY33" i="4"/>
  <c r="AT29" i="2"/>
  <c r="AS28" i="2"/>
  <c r="AU28" i="2"/>
  <c r="AV28" i="2" s="1"/>
  <c r="AW28" i="2" s="1"/>
  <c r="BA31" i="2"/>
  <c r="BB31" i="2" s="1"/>
  <c r="BC31" i="2" s="1"/>
  <c r="AY31" i="2"/>
  <c r="AY23" i="1"/>
  <c r="BB23" i="1"/>
  <c r="BC23" i="1" s="1"/>
  <c r="AZ24" i="1"/>
  <c r="BA24" i="1" s="1"/>
  <c r="AT23" i="1"/>
  <c r="AU23" i="1" s="1"/>
  <c r="AV22" i="1"/>
  <c r="AW22" i="1" s="1"/>
  <c r="AS22" i="1"/>
  <c r="AZ35" i="4" l="1"/>
  <c r="BA34" i="4"/>
  <c r="BB34" i="4" s="1"/>
  <c r="BC34" i="4" s="1"/>
  <c r="AY34" i="4"/>
  <c r="AU34" i="4"/>
  <c r="AV34" i="4" s="1"/>
  <c r="AW34" i="4" s="1"/>
  <c r="AS34" i="4"/>
  <c r="AT35" i="4"/>
  <c r="AT30" i="2"/>
  <c r="AS29" i="2"/>
  <c r="AU29" i="2"/>
  <c r="AV29" i="2" s="1"/>
  <c r="AW29" i="2" s="1"/>
  <c r="BA32" i="2"/>
  <c r="BB32" i="2" s="1"/>
  <c r="BC32" i="2" s="1"/>
  <c r="AY32" i="2"/>
  <c r="AT24" i="1"/>
  <c r="AU24" i="1" s="1"/>
  <c r="AS23" i="1"/>
  <c r="AV23" i="1"/>
  <c r="AW23" i="1" s="1"/>
  <c r="AY24" i="1"/>
  <c r="BB24" i="1"/>
  <c r="BC24" i="1" s="1"/>
  <c r="AZ25" i="1"/>
  <c r="BA25" i="1" s="1"/>
  <c r="AU35" i="4" l="1"/>
  <c r="AV35" i="4" s="1"/>
  <c r="AW35" i="4" s="1"/>
  <c r="AS35" i="4"/>
  <c r="AT36" i="4"/>
  <c r="AZ36" i="4"/>
  <c r="BA35" i="4"/>
  <c r="BB35" i="4" s="1"/>
  <c r="BC35" i="4" s="1"/>
  <c r="AY35" i="4"/>
  <c r="AT31" i="2"/>
  <c r="AS30" i="2"/>
  <c r="AU30" i="2"/>
  <c r="AV30" i="2" s="1"/>
  <c r="AW30" i="2" s="1"/>
  <c r="BA33" i="2"/>
  <c r="BB33" i="2" s="1"/>
  <c r="BC33" i="2" s="1"/>
  <c r="AY33" i="2"/>
  <c r="AY25" i="1"/>
  <c r="BB25" i="1"/>
  <c r="BC25" i="1" s="1"/>
  <c r="AZ26" i="1"/>
  <c r="BA26" i="1" s="1"/>
  <c r="AT25" i="1"/>
  <c r="AU25" i="1" s="1"/>
  <c r="AV24" i="1"/>
  <c r="AW24" i="1" s="1"/>
  <c r="AS24" i="1"/>
  <c r="AZ37" i="4" l="1"/>
  <c r="BA36" i="4"/>
  <c r="BB36" i="4" s="1"/>
  <c r="BC36" i="4" s="1"/>
  <c r="AY36" i="4"/>
  <c r="AU36" i="4"/>
  <c r="AV36" i="4" s="1"/>
  <c r="AW36" i="4" s="1"/>
  <c r="AS36" i="4"/>
  <c r="AT37" i="4"/>
  <c r="AT32" i="2"/>
  <c r="AS31" i="2"/>
  <c r="AU31" i="2"/>
  <c r="AV31" i="2" s="1"/>
  <c r="AW31" i="2" s="1"/>
  <c r="BA34" i="2"/>
  <c r="BB34" i="2" s="1"/>
  <c r="BC34" i="2" s="1"/>
  <c r="AY34" i="2"/>
  <c r="AT26" i="1"/>
  <c r="AU26" i="1" s="1"/>
  <c r="AS25" i="1"/>
  <c r="AV25" i="1"/>
  <c r="AW25" i="1" s="1"/>
  <c r="AY26" i="1"/>
  <c r="BB26" i="1"/>
  <c r="BC26" i="1" s="1"/>
  <c r="AZ27" i="1"/>
  <c r="BA27" i="1" s="1"/>
  <c r="AU37" i="4" l="1"/>
  <c r="AV37" i="4" s="1"/>
  <c r="AW37" i="4" s="1"/>
  <c r="AS37" i="4"/>
  <c r="AT38" i="4"/>
  <c r="AZ38" i="4"/>
  <c r="BA37" i="4"/>
  <c r="BB37" i="4" s="1"/>
  <c r="BC37" i="4" s="1"/>
  <c r="AY37" i="4"/>
  <c r="AT33" i="2"/>
  <c r="AS32" i="2"/>
  <c r="AU32" i="2"/>
  <c r="AV32" i="2" s="1"/>
  <c r="AW32" i="2" s="1"/>
  <c r="BA35" i="2"/>
  <c r="BB35" i="2" s="1"/>
  <c r="BC35" i="2" s="1"/>
  <c r="AY35" i="2"/>
  <c r="AY27" i="1"/>
  <c r="BB27" i="1"/>
  <c r="BC27" i="1" s="1"/>
  <c r="AZ28" i="1"/>
  <c r="BA28" i="1" s="1"/>
  <c r="AV26" i="1"/>
  <c r="AW26" i="1" s="1"/>
  <c r="AT27" i="1"/>
  <c r="AU27" i="1" s="1"/>
  <c r="AS26" i="1"/>
  <c r="AZ39" i="4" l="1"/>
  <c r="BA38" i="4"/>
  <c r="BB38" i="4" s="1"/>
  <c r="BC38" i="4" s="1"/>
  <c r="AY38" i="4"/>
  <c r="AU38" i="4"/>
  <c r="AV38" i="4" s="1"/>
  <c r="AW38" i="4" s="1"/>
  <c r="AS38" i="4"/>
  <c r="AT39" i="4"/>
  <c r="AT34" i="2"/>
  <c r="AS33" i="2"/>
  <c r="AU33" i="2"/>
  <c r="AV33" i="2" s="1"/>
  <c r="AW33" i="2" s="1"/>
  <c r="BA36" i="2"/>
  <c r="BB36" i="2" s="1"/>
  <c r="BC36" i="2" s="1"/>
  <c r="AY36" i="2"/>
  <c r="AY28" i="1"/>
  <c r="BB28" i="1"/>
  <c r="BC28" i="1" s="1"/>
  <c r="AZ29" i="1"/>
  <c r="BA29" i="1" s="1"/>
  <c r="AT28" i="1"/>
  <c r="AU28" i="1" s="1"/>
  <c r="AS27" i="1"/>
  <c r="AV27" i="1"/>
  <c r="AW27" i="1" s="1"/>
  <c r="AU39" i="4" l="1"/>
  <c r="AV39" i="4" s="1"/>
  <c r="AW39" i="4" s="1"/>
  <c r="AS39" i="4"/>
  <c r="AT40" i="4"/>
  <c r="AZ40" i="4"/>
  <c r="BA39" i="4"/>
  <c r="BB39" i="4" s="1"/>
  <c r="BC39" i="4" s="1"/>
  <c r="AY39" i="4"/>
  <c r="AT35" i="2"/>
  <c r="AS34" i="2"/>
  <c r="AU34" i="2"/>
  <c r="AV34" i="2" s="1"/>
  <c r="AW34" i="2" s="1"/>
  <c r="BA37" i="2"/>
  <c r="BB37" i="2" s="1"/>
  <c r="BC37" i="2" s="1"/>
  <c r="AY37" i="2"/>
  <c r="AT29" i="1"/>
  <c r="AU29" i="1" s="1"/>
  <c r="AV28" i="1"/>
  <c r="AW28" i="1" s="1"/>
  <c r="AS28" i="1"/>
  <c r="AY29" i="1"/>
  <c r="BB29" i="1"/>
  <c r="BC29" i="1" s="1"/>
  <c r="AZ30" i="1"/>
  <c r="BA30" i="1" s="1"/>
  <c r="AZ41" i="4" l="1"/>
  <c r="BA40" i="4"/>
  <c r="BB40" i="4" s="1"/>
  <c r="BC40" i="4" s="1"/>
  <c r="AY40" i="4"/>
  <c r="AU40" i="4"/>
  <c r="AV40" i="4" s="1"/>
  <c r="AW40" i="4" s="1"/>
  <c r="AS40" i="4"/>
  <c r="AT41" i="4"/>
  <c r="AT36" i="2"/>
  <c r="AS35" i="2"/>
  <c r="AU35" i="2"/>
  <c r="AV35" i="2" s="1"/>
  <c r="AW35" i="2" s="1"/>
  <c r="BA38" i="2"/>
  <c r="BB38" i="2" s="1"/>
  <c r="BC38" i="2" s="1"/>
  <c r="AY38" i="2"/>
  <c r="AY30" i="1"/>
  <c r="BB30" i="1"/>
  <c r="BC30" i="1" s="1"/>
  <c r="AZ31" i="1"/>
  <c r="BA31" i="1" s="1"/>
  <c r="AT30" i="1"/>
  <c r="AU30" i="1" s="1"/>
  <c r="AS29" i="1"/>
  <c r="AV29" i="1"/>
  <c r="AW29" i="1" s="1"/>
  <c r="AU41" i="4" l="1"/>
  <c r="AV41" i="4" s="1"/>
  <c r="AW41" i="4" s="1"/>
  <c r="AS41" i="4"/>
  <c r="AT42" i="4"/>
  <c r="AZ42" i="4"/>
  <c r="BA41" i="4"/>
  <c r="BB41" i="4" s="1"/>
  <c r="BC41" i="4" s="1"/>
  <c r="AY41" i="4"/>
  <c r="AT37" i="2"/>
  <c r="AS36" i="2"/>
  <c r="AU36" i="2"/>
  <c r="AV36" i="2" s="1"/>
  <c r="AW36" i="2" s="1"/>
  <c r="BA39" i="2"/>
  <c r="BB39" i="2" s="1"/>
  <c r="BC39" i="2" s="1"/>
  <c r="AY39" i="2"/>
  <c r="AT31" i="1"/>
  <c r="AU31" i="1" s="1"/>
  <c r="AV30" i="1"/>
  <c r="AW30" i="1" s="1"/>
  <c r="AS30" i="1"/>
  <c r="AY31" i="1"/>
  <c r="BB31" i="1"/>
  <c r="BC31" i="1" s="1"/>
  <c r="AZ32" i="1"/>
  <c r="BA32" i="1" s="1"/>
  <c r="AZ43" i="4" l="1"/>
  <c r="BA42" i="4"/>
  <c r="BB42" i="4" s="1"/>
  <c r="BC42" i="4" s="1"/>
  <c r="AY42" i="4"/>
  <c r="AU42" i="4"/>
  <c r="AV42" i="4" s="1"/>
  <c r="AW42" i="4" s="1"/>
  <c r="AS42" i="4"/>
  <c r="AT43" i="4"/>
  <c r="AT38" i="2"/>
  <c r="AS37" i="2"/>
  <c r="AU37" i="2"/>
  <c r="AV37" i="2" s="1"/>
  <c r="AW37" i="2" s="1"/>
  <c r="BA40" i="2"/>
  <c r="BB40" i="2" s="1"/>
  <c r="BC40" i="2" s="1"/>
  <c r="AY40" i="2"/>
  <c r="AY32" i="1"/>
  <c r="AZ33" i="1"/>
  <c r="BA33" i="1" s="1"/>
  <c r="BB32" i="1"/>
  <c r="BC32" i="1" s="1"/>
  <c r="AT32" i="1"/>
  <c r="AU32" i="1" s="1"/>
  <c r="AS31" i="1"/>
  <c r="AV31" i="1"/>
  <c r="AW31" i="1" s="1"/>
  <c r="AU43" i="4" l="1"/>
  <c r="AV43" i="4" s="1"/>
  <c r="AW43" i="4" s="1"/>
  <c r="AS43" i="4"/>
  <c r="AT44" i="4"/>
  <c r="AZ44" i="4"/>
  <c r="BA43" i="4"/>
  <c r="BB43" i="4" s="1"/>
  <c r="BC43" i="4" s="1"/>
  <c r="AY43" i="4"/>
  <c r="AT39" i="2"/>
  <c r="AS38" i="2"/>
  <c r="AU38" i="2"/>
  <c r="AV38" i="2" s="1"/>
  <c r="AW38" i="2" s="1"/>
  <c r="BA41" i="2"/>
  <c r="BB41" i="2" s="1"/>
  <c r="BC41" i="2" s="1"/>
  <c r="AY41" i="2"/>
  <c r="AT33" i="1"/>
  <c r="AU33" i="1" s="1"/>
  <c r="AV32" i="1"/>
  <c r="AW32" i="1" s="1"/>
  <c r="AS32" i="1"/>
  <c r="AY33" i="1"/>
  <c r="BB33" i="1"/>
  <c r="BC33" i="1" s="1"/>
  <c r="AZ34" i="1"/>
  <c r="BA34" i="1" s="1"/>
  <c r="AZ45" i="4" l="1"/>
  <c r="BA44" i="4"/>
  <c r="BB44" i="4" s="1"/>
  <c r="BC44" i="4" s="1"/>
  <c r="AY44" i="4"/>
  <c r="AU44" i="4"/>
  <c r="AV44" i="4" s="1"/>
  <c r="AW44" i="4" s="1"/>
  <c r="AS44" i="4"/>
  <c r="AT45" i="4"/>
  <c r="AT40" i="2"/>
  <c r="AS39" i="2"/>
  <c r="AU39" i="2"/>
  <c r="AV39" i="2" s="1"/>
  <c r="AW39" i="2" s="1"/>
  <c r="BA42" i="2"/>
  <c r="BB42" i="2" s="1"/>
  <c r="BC42" i="2" s="1"/>
  <c r="AY42" i="2"/>
  <c r="AY34" i="1"/>
  <c r="AZ35" i="1"/>
  <c r="BA35" i="1" s="1"/>
  <c r="BB34" i="1"/>
  <c r="BC34" i="1" s="1"/>
  <c r="AT34" i="1"/>
  <c r="AU34" i="1" s="1"/>
  <c r="AS33" i="1"/>
  <c r="AV33" i="1"/>
  <c r="AW33" i="1" s="1"/>
  <c r="AU45" i="4" l="1"/>
  <c r="AV45" i="4" s="1"/>
  <c r="AW45" i="4" s="1"/>
  <c r="AS45" i="4"/>
  <c r="AT46" i="4"/>
  <c r="AZ46" i="4"/>
  <c r="BA45" i="4"/>
  <c r="BB45" i="4" s="1"/>
  <c r="BC45" i="4" s="1"/>
  <c r="AY45" i="4"/>
  <c r="AT41" i="2"/>
  <c r="AS40" i="2"/>
  <c r="AU40" i="2"/>
  <c r="AV40" i="2" s="1"/>
  <c r="AW40" i="2" s="1"/>
  <c r="BA43" i="2"/>
  <c r="BB43" i="2" s="1"/>
  <c r="BC43" i="2" s="1"/>
  <c r="AY43" i="2"/>
  <c r="AT35" i="1"/>
  <c r="AU35" i="1" s="1"/>
  <c r="AV34" i="1"/>
  <c r="AW34" i="1" s="1"/>
  <c r="AS34" i="1"/>
  <c r="AZ36" i="1"/>
  <c r="BA36" i="1" s="1"/>
  <c r="AY35" i="1"/>
  <c r="BB35" i="1"/>
  <c r="BC35" i="1" s="1"/>
  <c r="AZ47" i="4" l="1"/>
  <c r="BA46" i="4"/>
  <c r="BB46" i="4" s="1"/>
  <c r="BC46" i="4" s="1"/>
  <c r="AY46" i="4"/>
  <c r="AU46" i="4"/>
  <c r="AV46" i="4" s="1"/>
  <c r="AW46" i="4" s="1"/>
  <c r="AS46" i="4"/>
  <c r="AT47" i="4"/>
  <c r="AT42" i="2"/>
  <c r="AS41" i="2"/>
  <c r="AU41" i="2"/>
  <c r="AV41" i="2" s="1"/>
  <c r="AW41" i="2" s="1"/>
  <c r="BA44" i="2"/>
  <c r="BB44" i="2" s="1"/>
  <c r="BC44" i="2" s="1"/>
  <c r="AY44" i="2"/>
  <c r="AZ37" i="1"/>
  <c r="BA37" i="1" s="1"/>
  <c r="BB36" i="1"/>
  <c r="BC36" i="1" s="1"/>
  <c r="AY36" i="1"/>
  <c r="AS35" i="1"/>
  <c r="AV35" i="1"/>
  <c r="AW35" i="1" s="1"/>
  <c r="AT36" i="1"/>
  <c r="AU36" i="1" s="1"/>
  <c r="AU47" i="4" l="1"/>
  <c r="AV47" i="4" s="1"/>
  <c r="AW47" i="4" s="1"/>
  <c r="AS47" i="4"/>
  <c r="AT48" i="4"/>
  <c r="AZ48" i="4"/>
  <c r="BA47" i="4"/>
  <c r="BB47" i="4" s="1"/>
  <c r="BC47" i="4" s="1"/>
  <c r="AY47" i="4"/>
  <c r="AT43" i="2"/>
  <c r="AS42" i="2"/>
  <c r="AU42" i="2"/>
  <c r="AV42" i="2" s="1"/>
  <c r="AW42" i="2" s="1"/>
  <c r="BA45" i="2"/>
  <c r="BB45" i="2" s="1"/>
  <c r="BC45" i="2" s="1"/>
  <c r="AY45" i="2"/>
  <c r="AS36" i="1"/>
  <c r="AV36" i="1"/>
  <c r="AW36" i="1" s="1"/>
  <c r="AT37" i="1"/>
  <c r="AU37" i="1" s="1"/>
  <c r="AZ38" i="1"/>
  <c r="BA38" i="1" s="1"/>
  <c r="AY37" i="1"/>
  <c r="BB37" i="1"/>
  <c r="BC37" i="1" s="1"/>
  <c r="AZ49" i="4" l="1"/>
  <c r="BA48" i="4"/>
  <c r="BB48" i="4" s="1"/>
  <c r="BC48" i="4" s="1"/>
  <c r="AY48" i="4"/>
  <c r="AT49" i="4"/>
  <c r="AU48" i="4"/>
  <c r="AV48" i="4" s="1"/>
  <c r="AW48" i="4" s="1"/>
  <c r="AS48" i="4"/>
  <c r="AT44" i="2"/>
  <c r="AS43" i="2"/>
  <c r="AU43" i="2"/>
  <c r="AV43" i="2" s="1"/>
  <c r="AW43" i="2" s="1"/>
  <c r="BA46" i="2"/>
  <c r="BB46" i="2" s="1"/>
  <c r="BC46" i="2" s="1"/>
  <c r="AY46" i="2"/>
  <c r="AZ39" i="1"/>
  <c r="BA39" i="1" s="1"/>
  <c r="BB38" i="1"/>
  <c r="BC38" i="1" s="1"/>
  <c r="AY38" i="1"/>
  <c r="AS37" i="1"/>
  <c r="AV37" i="1"/>
  <c r="AW37" i="1" s="1"/>
  <c r="AT38" i="1"/>
  <c r="AU38" i="1" s="1"/>
  <c r="AU49" i="4" l="1"/>
  <c r="AV49" i="4" s="1"/>
  <c r="AW49" i="4" s="1"/>
  <c r="AS49" i="4"/>
  <c r="AT50" i="4"/>
  <c r="AZ50" i="4"/>
  <c r="AY49" i="4"/>
  <c r="BA49" i="4"/>
  <c r="BB49" i="4" s="1"/>
  <c r="BC49" i="4" s="1"/>
  <c r="AT45" i="2"/>
  <c r="AS44" i="2"/>
  <c r="AU44" i="2"/>
  <c r="AV44" i="2" s="1"/>
  <c r="AW44" i="2" s="1"/>
  <c r="BA47" i="2"/>
  <c r="BB47" i="2" s="1"/>
  <c r="BC47" i="2" s="1"/>
  <c r="AY47" i="2"/>
  <c r="AS38" i="1"/>
  <c r="AV38" i="1"/>
  <c r="AW38" i="1" s="1"/>
  <c r="AT39" i="1"/>
  <c r="AU39" i="1" s="1"/>
  <c r="AZ40" i="1"/>
  <c r="BA40" i="1" s="1"/>
  <c r="AY39" i="1"/>
  <c r="BB39" i="1"/>
  <c r="BC39" i="1" s="1"/>
  <c r="AZ51" i="4" l="1"/>
  <c r="BA50" i="4"/>
  <c r="BB50" i="4" s="1"/>
  <c r="BC50" i="4" s="1"/>
  <c r="AY50" i="4"/>
  <c r="AU50" i="4"/>
  <c r="AV50" i="4" s="1"/>
  <c r="AW50" i="4" s="1"/>
  <c r="AS50" i="4"/>
  <c r="AT51" i="4"/>
  <c r="AT46" i="2"/>
  <c r="AS45" i="2"/>
  <c r="AU45" i="2"/>
  <c r="AV45" i="2" s="1"/>
  <c r="AW45" i="2" s="1"/>
  <c r="BA48" i="2"/>
  <c r="BB48" i="2" s="1"/>
  <c r="BC48" i="2" s="1"/>
  <c r="AY48" i="2"/>
  <c r="AZ41" i="1"/>
  <c r="BA41" i="1" s="1"/>
  <c r="BB40" i="1"/>
  <c r="BC40" i="1" s="1"/>
  <c r="AY40" i="1"/>
  <c r="AS39" i="1"/>
  <c r="AV39" i="1"/>
  <c r="AW39" i="1" s="1"/>
  <c r="AT40" i="1"/>
  <c r="AU40" i="1" s="1"/>
  <c r="AU51" i="4" l="1"/>
  <c r="AV51" i="4" s="1"/>
  <c r="AW51" i="4" s="1"/>
  <c r="AS51" i="4"/>
  <c r="AT52" i="4"/>
  <c r="AZ52" i="4"/>
  <c r="BA51" i="4"/>
  <c r="BB51" i="4" s="1"/>
  <c r="BC51" i="4" s="1"/>
  <c r="AY51" i="4"/>
  <c r="AT47" i="2"/>
  <c r="AS46" i="2"/>
  <c r="AU46" i="2"/>
  <c r="AV46" i="2" s="1"/>
  <c r="AW46" i="2" s="1"/>
  <c r="BA49" i="2"/>
  <c r="BB49" i="2" s="1"/>
  <c r="BC49" i="2" s="1"/>
  <c r="AY49" i="2"/>
  <c r="AS40" i="1"/>
  <c r="AV40" i="1"/>
  <c r="AW40" i="1" s="1"/>
  <c r="AT41" i="1"/>
  <c r="AU41" i="1" s="1"/>
  <c r="AZ42" i="1"/>
  <c r="BA42" i="1" s="1"/>
  <c r="AY41" i="1"/>
  <c r="BB41" i="1"/>
  <c r="BC41" i="1" s="1"/>
  <c r="AZ53" i="4" l="1"/>
  <c r="BA52" i="4"/>
  <c r="BB52" i="4" s="1"/>
  <c r="BC52" i="4" s="1"/>
  <c r="AY52" i="4"/>
  <c r="AU52" i="4"/>
  <c r="AV52" i="4" s="1"/>
  <c r="AW52" i="4" s="1"/>
  <c r="AS52" i="4"/>
  <c r="AT53" i="4"/>
  <c r="AT48" i="2"/>
  <c r="AS47" i="2"/>
  <c r="AU47" i="2"/>
  <c r="AV47" i="2" s="1"/>
  <c r="AW47" i="2" s="1"/>
  <c r="BA50" i="2"/>
  <c r="BB50" i="2" s="1"/>
  <c r="BC50" i="2" s="1"/>
  <c r="AY50" i="2"/>
  <c r="AZ43" i="1"/>
  <c r="BA43" i="1" s="1"/>
  <c r="BB42" i="1"/>
  <c r="BC42" i="1" s="1"/>
  <c r="AY42" i="1"/>
  <c r="AS41" i="1"/>
  <c r="AV41" i="1"/>
  <c r="AW41" i="1" s="1"/>
  <c r="AT42" i="1"/>
  <c r="AU42" i="1" s="1"/>
  <c r="AU53" i="4" l="1"/>
  <c r="AV53" i="4" s="1"/>
  <c r="AW53" i="4" s="1"/>
  <c r="AS53" i="4"/>
  <c r="AT54" i="4"/>
  <c r="AZ54" i="4"/>
  <c r="BA53" i="4"/>
  <c r="BB53" i="4" s="1"/>
  <c r="BC53" i="4" s="1"/>
  <c r="AY53" i="4"/>
  <c r="AT49" i="2"/>
  <c r="AS48" i="2"/>
  <c r="AU48" i="2"/>
  <c r="AV48" i="2" s="1"/>
  <c r="AW48" i="2" s="1"/>
  <c r="BA51" i="2"/>
  <c r="BB51" i="2" s="1"/>
  <c r="BC51" i="2" s="1"/>
  <c r="AY51" i="2"/>
  <c r="AS42" i="1"/>
  <c r="AV42" i="1"/>
  <c r="AW42" i="1" s="1"/>
  <c r="AT43" i="1"/>
  <c r="AU43" i="1" s="1"/>
  <c r="AZ44" i="1"/>
  <c r="BA44" i="1" s="1"/>
  <c r="AY43" i="1"/>
  <c r="BB43" i="1"/>
  <c r="BC43" i="1" s="1"/>
  <c r="AZ55" i="4" l="1"/>
  <c r="BA54" i="4"/>
  <c r="BB54" i="4" s="1"/>
  <c r="BC54" i="4" s="1"/>
  <c r="AY54" i="4"/>
  <c r="AU54" i="4"/>
  <c r="AV54" i="4" s="1"/>
  <c r="AW54" i="4" s="1"/>
  <c r="AS54" i="4"/>
  <c r="AT55" i="4"/>
  <c r="AT50" i="2"/>
  <c r="AS49" i="2"/>
  <c r="AU49" i="2"/>
  <c r="AV49" i="2" s="1"/>
  <c r="AW49" i="2" s="1"/>
  <c r="BA52" i="2"/>
  <c r="BB52" i="2" s="1"/>
  <c r="BC52" i="2" s="1"/>
  <c r="AY52" i="2"/>
  <c r="AZ45" i="1"/>
  <c r="BA45" i="1" s="1"/>
  <c r="BB44" i="1"/>
  <c r="BC44" i="1" s="1"/>
  <c r="AY44" i="1"/>
  <c r="AS43" i="1"/>
  <c r="AV43" i="1"/>
  <c r="AW43" i="1" s="1"/>
  <c r="AT44" i="1"/>
  <c r="AU44" i="1" s="1"/>
  <c r="AU55" i="4" l="1"/>
  <c r="AV55" i="4" s="1"/>
  <c r="AW55" i="4" s="1"/>
  <c r="AS55" i="4"/>
  <c r="AT56" i="4"/>
  <c r="AZ56" i="4"/>
  <c r="BA55" i="4"/>
  <c r="BB55" i="4" s="1"/>
  <c r="BC55" i="4" s="1"/>
  <c r="AY55" i="4"/>
  <c r="AT51" i="2"/>
  <c r="AS50" i="2"/>
  <c r="AU50" i="2"/>
  <c r="AV50" i="2" s="1"/>
  <c r="AW50" i="2" s="1"/>
  <c r="BA53" i="2"/>
  <c r="BB53" i="2" s="1"/>
  <c r="BC53" i="2" s="1"/>
  <c r="AY53" i="2"/>
  <c r="AS44" i="1"/>
  <c r="AV44" i="1"/>
  <c r="AW44" i="1" s="1"/>
  <c r="AT45" i="1"/>
  <c r="AU45" i="1" s="1"/>
  <c r="AZ46" i="1"/>
  <c r="BA46" i="1" s="1"/>
  <c r="AY45" i="1"/>
  <c r="BB45" i="1"/>
  <c r="BC45" i="1" s="1"/>
  <c r="AZ57" i="4" l="1"/>
  <c r="BA56" i="4"/>
  <c r="BB56" i="4" s="1"/>
  <c r="BC56" i="4" s="1"/>
  <c r="AY56" i="4"/>
  <c r="AU56" i="4"/>
  <c r="AV56" i="4" s="1"/>
  <c r="AW56" i="4" s="1"/>
  <c r="AS56" i="4"/>
  <c r="AT57" i="4"/>
  <c r="AT52" i="2"/>
  <c r="AS51" i="2"/>
  <c r="AU51" i="2"/>
  <c r="AV51" i="2" s="1"/>
  <c r="AW51" i="2" s="1"/>
  <c r="BA54" i="2"/>
  <c r="BB54" i="2" s="1"/>
  <c r="BC54" i="2" s="1"/>
  <c r="AY54" i="2"/>
  <c r="AZ47" i="1"/>
  <c r="BA47" i="1" s="1"/>
  <c r="BB46" i="1"/>
  <c r="BC46" i="1" s="1"/>
  <c r="AY46" i="1"/>
  <c r="AS45" i="1"/>
  <c r="AV45" i="1"/>
  <c r="AW45" i="1" s="1"/>
  <c r="AT46" i="1"/>
  <c r="AU46" i="1" s="1"/>
  <c r="AU57" i="4" l="1"/>
  <c r="AV57" i="4" s="1"/>
  <c r="AW57" i="4" s="1"/>
  <c r="AS57" i="4"/>
  <c r="AT58" i="4"/>
  <c r="AZ58" i="4"/>
  <c r="BA57" i="4"/>
  <c r="BB57" i="4" s="1"/>
  <c r="BC57" i="4" s="1"/>
  <c r="AY57" i="4"/>
  <c r="AT53" i="2"/>
  <c r="AS52" i="2"/>
  <c r="AU52" i="2"/>
  <c r="AV52" i="2" s="1"/>
  <c r="AW52" i="2" s="1"/>
  <c r="BA55" i="2"/>
  <c r="BB55" i="2" s="1"/>
  <c r="BC55" i="2" s="1"/>
  <c r="AY55" i="2"/>
  <c r="AS46" i="1"/>
  <c r="AV46" i="1"/>
  <c r="AW46" i="1" s="1"/>
  <c r="AT47" i="1"/>
  <c r="AU47" i="1" s="1"/>
  <c r="AZ48" i="1"/>
  <c r="BA48" i="1" s="1"/>
  <c r="AY47" i="1"/>
  <c r="BB47" i="1"/>
  <c r="BC47" i="1" s="1"/>
  <c r="AZ59" i="4" l="1"/>
  <c r="BA58" i="4"/>
  <c r="BB58" i="4" s="1"/>
  <c r="BC58" i="4" s="1"/>
  <c r="AY58" i="4"/>
  <c r="AU58" i="4"/>
  <c r="AV58" i="4" s="1"/>
  <c r="AW58" i="4" s="1"/>
  <c r="AS58" i="4"/>
  <c r="AT59" i="4"/>
  <c r="AT54" i="2"/>
  <c r="AS53" i="2"/>
  <c r="AU53" i="2"/>
  <c r="AV53" i="2" s="1"/>
  <c r="AW53" i="2" s="1"/>
  <c r="BA56" i="2"/>
  <c r="BB56" i="2" s="1"/>
  <c r="BC56" i="2" s="1"/>
  <c r="AY56" i="2"/>
  <c r="AZ49" i="1"/>
  <c r="BA49" i="1" s="1"/>
  <c r="BB48" i="1"/>
  <c r="BC48" i="1" s="1"/>
  <c r="AY48" i="1"/>
  <c r="AS47" i="1"/>
  <c r="AV47" i="1"/>
  <c r="AW47" i="1" s="1"/>
  <c r="AT48" i="1"/>
  <c r="AU48" i="1" s="1"/>
  <c r="AU59" i="4" l="1"/>
  <c r="AV59" i="4" s="1"/>
  <c r="AW59" i="4" s="1"/>
  <c r="AS59" i="4"/>
  <c r="AT60" i="4"/>
  <c r="AZ60" i="4"/>
  <c r="BA59" i="4"/>
  <c r="BB59" i="4" s="1"/>
  <c r="BC59" i="4" s="1"/>
  <c r="AY59" i="4"/>
  <c r="AT55" i="2"/>
  <c r="AS54" i="2"/>
  <c r="AU54" i="2"/>
  <c r="AV54" i="2" s="1"/>
  <c r="AW54" i="2" s="1"/>
  <c r="BA57" i="2"/>
  <c r="BB57" i="2" s="1"/>
  <c r="BC57" i="2" s="1"/>
  <c r="AY57" i="2"/>
  <c r="AS48" i="1"/>
  <c r="AV48" i="1"/>
  <c r="AW48" i="1" s="1"/>
  <c r="AT49" i="1"/>
  <c r="AU49" i="1" s="1"/>
  <c r="AZ50" i="1"/>
  <c r="BA50" i="1" s="1"/>
  <c r="AY49" i="1"/>
  <c r="BB49" i="1"/>
  <c r="BC49" i="1" s="1"/>
  <c r="AZ61" i="4" l="1"/>
  <c r="BA60" i="4"/>
  <c r="BB60" i="4" s="1"/>
  <c r="BC60" i="4" s="1"/>
  <c r="AY60" i="4"/>
  <c r="AU60" i="4"/>
  <c r="AV60" i="4" s="1"/>
  <c r="AW60" i="4" s="1"/>
  <c r="AS60" i="4"/>
  <c r="AT61" i="4"/>
  <c r="AT56" i="2"/>
  <c r="AS55" i="2"/>
  <c r="AU55" i="2"/>
  <c r="AV55" i="2" s="1"/>
  <c r="AW55" i="2" s="1"/>
  <c r="BA58" i="2"/>
  <c r="BB58" i="2" s="1"/>
  <c r="BC58" i="2" s="1"/>
  <c r="AY58" i="2"/>
  <c r="AZ51" i="1"/>
  <c r="BA51" i="1" s="1"/>
  <c r="BB50" i="1"/>
  <c r="BC50" i="1" s="1"/>
  <c r="AY50" i="1"/>
  <c r="AS49" i="1"/>
  <c r="AV49" i="1"/>
  <c r="AW49" i="1" s="1"/>
  <c r="AT50" i="1"/>
  <c r="AU50" i="1" s="1"/>
  <c r="AU61" i="4" l="1"/>
  <c r="AV61" i="4" s="1"/>
  <c r="AW61" i="4" s="1"/>
  <c r="AS61" i="4"/>
  <c r="AT62" i="4"/>
  <c r="AZ62" i="4"/>
  <c r="BA61" i="4"/>
  <c r="BB61" i="4" s="1"/>
  <c r="BC61" i="4" s="1"/>
  <c r="AY61" i="4"/>
  <c r="AT57" i="2"/>
  <c r="AS56" i="2"/>
  <c r="AU56" i="2"/>
  <c r="AV56" i="2" s="1"/>
  <c r="AW56" i="2" s="1"/>
  <c r="BA59" i="2"/>
  <c r="BB59" i="2" s="1"/>
  <c r="BC59" i="2" s="1"/>
  <c r="AY59" i="2"/>
  <c r="AS50" i="1"/>
  <c r="AV50" i="1"/>
  <c r="AW50" i="1" s="1"/>
  <c r="AT51" i="1"/>
  <c r="AU51" i="1" s="1"/>
  <c r="AZ52" i="1"/>
  <c r="BA52" i="1" s="1"/>
  <c r="AY51" i="1"/>
  <c r="BB51" i="1"/>
  <c r="BC51" i="1" s="1"/>
  <c r="AZ63" i="4" l="1"/>
  <c r="BA62" i="4"/>
  <c r="BB62" i="4" s="1"/>
  <c r="BC62" i="4" s="1"/>
  <c r="AY62" i="4"/>
  <c r="AU62" i="4"/>
  <c r="AV62" i="4" s="1"/>
  <c r="AW62" i="4" s="1"/>
  <c r="AS62" i="4"/>
  <c r="AT63" i="4"/>
  <c r="AT58" i="2"/>
  <c r="AS57" i="2"/>
  <c r="AU57" i="2"/>
  <c r="AV57" i="2" s="1"/>
  <c r="AW57" i="2" s="1"/>
  <c r="BA60" i="2"/>
  <c r="BB60" i="2" s="1"/>
  <c r="BC60" i="2" s="1"/>
  <c r="AY60" i="2"/>
  <c r="AZ53" i="1"/>
  <c r="BA53" i="1" s="1"/>
  <c r="BB52" i="1"/>
  <c r="BC52" i="1" s="1"/>
  <c r="AY52" i="1"/>
  <c r="AS51" i="1"/>
  <c r="AV51" i="1"/>
  <c r="AW51" i="1" s="1"/>
  <c r="AT52" i="1"/>
  <c r="AU52" i="1" s="1"/>
  <c r="AU63" i="4" l="1"/>
  <c r="AV63" i="4" s="1"/>
  <c r="AW63" i="4" s="1"/>
  <c r="AS63" i="4"/>
  <c r="AT64" i="4"/>
  <c r="AZ64" i="4"/>
  <c r="BA63" i="4"/>
  <c r="BB63" i="4" s="1"/>
  <c r="BC63" i="4" s="1"/>
  <c r="AY63" i="4"/>
  <c r="AT59" i="2"/>
  <c r="AS58" i="2"/>
  <c r="AU58" i="2"/>
  <c r="AV58" i="2" s="1"/>
  <c r="AW58" i="2" s="1"/>
  <c r="BA61" i="2"/>
  <c r="BB61" i="2" s="1"/>
  <c r="BC61" i="2" s="1"/>
  <c r="AY61" i="2"/>
  <c r="AS52" i="1"/>
  <c r="AV52" i="1"/>
  <c r="AW52" i="1" s="1"/>
  <c r="AT53" i="1"/>
  <c r="AU53" i="1" s="1"/>
  <c r="AZ54" i="1"/>
  <c r="BA54" i="1" s="1"/>
  <c r="AY53" i="1"/>
  <c r="BB53" i="1"/>
  <c r="BC53" i="1" s="1"/>
  <c r="AZ65" i="4" l="1"/>
  <c r="BA64" i="4"/>
  <c r="BB64" i="4" s="1"/>
  <c r="BC64" i="4" s="1"/>
  <c r="AY64" i="4"/>
  <c r="AU64" i="4"/>
  <c r="AV64" i="4" s="1"/>
  <c r="AW64" i="4" s="1"/>
  <c r="AS64" i="4"/>
  <c r="AT65" i="4"/>
  <c r="AT60" i="2"/>
  <c r="AS59" i="2"/>
  <c r="AU59" i="2"/>
  <c r="AV59" i="2" s="1"/>
  <c r="AW59" i="2" s="1"/>
  <c r="BA62" i="2"/>
  <c r="BB62" i="2" s="1"/>
  <c r="BC62" i="2" s="1"/>
  <c r="AY62" i="2"/>
  <c r="AZ55" i="1"/>
  <c r="BA55" i="1" s="1"/>
  <c r="BB54" i="1"/>
  <c r="BC54" i="1" s="1"/>
  <c r="AY54" i="1"/>
  <c r="AS53" i="1"/>
  <c r="AV53" i="1"/>
  <c r="AW53" i="1" s="1"/>
  <c r="AT54" i="1"/>
  <c r="AU54" i="1" s="1"/>
  <c r="AU65" i="4" l="1"/>
  <c r="AV65" i="4" s="1"/>
  <c r="AW65" i="4" s="1"/>
  <c r="AS65" i="4"/>
  <c r="AT66" i="4"/>
  <c r="AZ66" i="4"/>
  <c r="BA65" i="4"/>
  <c r="BB65" i="4" s="1"/>
  <c r="BC65" i="4" s="1"/>
  <c r="AY65" i="4"/>
  <c r="AT61" i="2"/>
  <c r="AS60" i="2"/>
  <c r="AU60" i="2"/>
  <c r="AV60" i="2" s="1"/>
  <c r="AW60" i="2" s="1"/>
  <c r="BA63" i="2"/>
  <c r="BB63" i="2" s="1"/>
  <c r="BC63" i="2" s="1"/>
  <c r="AY63" i="2"/>
  <c r="AS54" i="1"/>
  <c r="AV54" i="1"/>
  <c r="AW54" i="1" s="1"/>
  <c r="AT55" i="1"/>
  <c r="AU55" i="1" s="1"/>
  <c r="AZ56" i="1"/>
  <c r="BA56" i="1" s="1"/>
  <c r="AY55" i="1"/>
  <c r="BB55" i="1"/>
  <c r="BC55" i="1" s="1"/>
  <c r="AZ67" i="4" l="1"/>
  <c r="BA66" i="4"/>
  <c r="BB66" i="4" s="1"/>
  <c r="BC66" i="4" s="1"/>
  <c r="AY66" i="4"/>
  <c r="AU66" i="4"/>
  <c r="AV66" i="4" s="1"/>
  <c r="AW66" i="4" s="1"/>
  <c r="AS66" i="4"/>
  <c r="AT67" i="4"/>
  <c r="AT62" i="2"/>
  <c r="AS61" i="2"/>
  <c r="AU61" i="2"/>
  <c r="AV61" i="2" s="1"/>
  <c r="AW61" i="2" s="1"/>
  <c r="BA64" i="2"/>
  <c r="BB64" i="2" s="1"/>
  <c r="BC64" i="2" s="1"/>
  <c r="AY64" i="2"/>
  <c r="AZ57" i="1"/>
  <c r="BA57" i="1" s="1"/>
  <c r="BB56" i="1"/>
  <c r="BC56" i="1" s="1"/>
  <c r="AY56" i="1"/>
  <c r="AS55" i="1"/>
  <c r="AV55" i="1"/>
  <c r="AW55" i="1" s="1"/>
  <c r="AT56" i="1"/>
  <c r="AU56" i="1" s="1"/>
  <c r="AU67" i="4" l="1"/>
  <c r="AV67" i="4" s="1"/>
  <c r="AW67" i="4" s="1"/>
  <c r="AS67" i="4"/>
  <c r="AT68" i="4"/>
  <c r="AZ68" i="4"/>
  <c r="BA67" i="4"/>
  <c r="BB67" i="4" s="1"/>
  <c r="BC67" i="4" s="1"/>
  <c r="AY67" i="4"/>
  <c r="AT63" i="2"/>
  <c r="AS62" i="2"/>
  <c r="AU62" i="2"/>
  <c r="AV62" i="2" s="1"/>
  <c r="AW62" i="2" s="1"/>
  <c r="BA65" i="2"/>
  <c r="BB65" i="2" s="1"/>
  <c r="BC65" i="2" s="1"/>
  <c r="AY65" i="2"/>
  <c r="AS56" i="1"/>
  <c r="AV56" i="1"/>
  <c r="AW56" i="1" s="1"/>
  <c r="AT57" i="1"/>
  <c r="AU57" i="1" s="1"/>
  <c r="AZ58" i="1"/>
  <c r="BA58" i="1" s="1"/>
  <c r="AY57" i="1"/>
  <c r="BB57" i="1"/>
  <c r="BC57" i="1" s="1"/>
  <c r="AZ69" i="4" l="1"/>
  <c r="BA68" i="4"/>
  <c r="BB68" i="4" s="1"/>
  <c r="BC68" i="4" s="1"/>
  <c r="AY68" i="4"/>
  <c r="AU68" i="4"/>
  <c r="AV68" i="4" s="1"/>
  <c r="AW68" i="4" s="1"/>
  <c r="AS68" i="4"/>
  <c r="AT69" i="4"/>
  <c r="AT64" i="2"/>
  <c r="AS63" i="2"/>
  <c r="AU63" i="2"/>
  <c r="AV63" i="2" s="1"/>
  <c r="AW63" i="2" s="1"/>
  <c r="BA66" i="2"/>
  <c r="BB66" i="2" s="1"/>
  <c r="BC66" i="2" s="1"/>
  <c r="AY66" i="2"/>
  <c r="AZ59" i="1"/>
  <c r="BA59" i="1" s="1"/>
  <c r="BB58" i="1"/>
  <c r="BC58" i="1" s="1"/>
  <c r="AY58" i="1"/>
  <c r="AS57" i="1"/>
  <c r="AV57" i="1"/>
  <c r="AW57" i="1" s="1"/>
  <c r="AT58" i="1"/>
  <c r="AU58" i="1" s="1"/>
  <c r="AU69" i="4" l="1"/>
  <c r="AV69" i="4" s="1"/>
  <c r="AW69" i="4" s="1"/>
  <c r="AS69" i="4"/>
  <c r="AT70" i="4"/>
  <c r="AZ70" i="4"/>
  <c r="BA69" i="4"/>
  <c r="BB69" i="4" s="1"/>
  <c r="BC69" i="4" s="1"/>
  <c r="AY69" i="4"/>
  <c r="AT65" i="2"/>
  <c r="AS64" i="2"/>
  <c r="AU64" i="2"/>
  <c r="AV64" i="2" s="1"/>
  <c r="AW64" i="2" s="1"/>
  <c r="BA67" i="2"/>
  <c r="BB67" i="2" s="1"/>
  <c r="BC67" i="2" s="1"/>
  <c r="AY67" i="2"/>
  <c r="AS58" i="1"/>
  <c r="AV58" i="1"/>
  <c r="AW58" i="1" s="1"/>
  <c r="AT59" i="1"/>
  <c r="AU59" i="1" s="1"/>
  <c r="AZ60" i="1"/>
  <c r="BA60" i="1" s="1"/>
  <c r="AY59" i="1"/>
  <c r="BB59" i="1"/>
  <c r="BC59" i="1" s="1"/>
  <c r="AZ71" i="4" l="1"/>
  <c r="BA70" i="4"/>
  <c r="BB70" i="4" s="1"/>
  <c r="BC70" i="4" s="1"/>
  <c r="AY70" i="4"/>
  <c r="AU70" i="4"/>
  <c r="AV70" i="4" s="1"/>
  <c r="AW70" i="4" s="1"/>
  <c r="AS70" i="4"/>
  <c r="AT71" i="4"/>
  <c r="AT66" i="2"/>
  <c r="AS65" i="2"/>
  <c r="AU65" i="2"/>
  <c r="AV65" i="2" s="1"/>
  <c r="AW65" i="2" s="1"/>
  <c r="AY68" i="2"/>
  <c r="BA68" i="2"/>
  <c r="BB68" i="2" s="1"/>
  <c r="BC68" i="2" s="1"/>
  <c r="BB60" i="1"/>
  <c r="BC60" i="1" s="1"/>
  <c r="AY60" i="1"/>
  <c r="AZ61" i="1"/>
  <c r="BA61" i="1" s="1"/>
  <c r="AS59" i="1"/>
  <c r="AV59" i="1"/>
  <c r="AW59" i="1" s="1"/>
  <c r="AT60" i="1"/>
  <c r="AU60" i="1" s="1"/>
  <c r="AU71" i="4" l="1"/>
  <c r="AV71" i="4" s="1"/>
  <c r="AW71" i="4" s="1"/>
  <c r="AS71" i="4"/>
  <c r="AT72" i="4"/>
  <c r="AZ72" i="4"/>
  <c r="BA71" i="4"/>
  <c r="BB71" i="4" s="1"/>
  <c r="BC71" i="4" s="1"/>
  <c r="AY71" i="4"/>
  <c r="AT67" i="2"/>
  <c r="AS66" i="2"/>
  <c r="AU66" i="2"/>
  <c r="AV66" i="2" s="1"/>
  <c r="AW66" i="2" s="1"/>
  <c r="BA69" i="2"/>
  <c r="BB69" i="2" s="1"/>
  <c r="BC69" i="2" s="1"/>
  <c r="AY69" i="2"/>
  <c r="AY61" i="1"/>
  <c r="BB61" i="1"/>
  <c r="BC61" i="1" s="1"/>
  <c r="AZ62" i="1"/>
  <c r="BA62" i="1" s="1"/>
  <c r="AS60" i="1"/>
  <c r="AV60" i="1"/>
  <c r="AW60" i="1" s="1"/>
  <c r="AT61" i="1"/>
  <c r="AU61" i="1" s="1"/>
  <c r="AZ73" i="4" l="1"/>
  <c r="BA72" i="4"/>
  <c r="BB72" i="4" s="1"/>
  <c r="BC72" i="4" s="1"/>
  <c r="AY72" i="4"/>
  <c r="AU72" i="4"/>
  <c r="AV72" i="4" s="1"/>
  <c r="AW72" i="4" s="1"/>
  <c r="AS72" i="4"/>
  <c r="AT73" i="4"/>
  <c r="AT68" i="2"/>
  <c r="AS67" i="2"/>
  <c r="AU67" i="2"/>
  <c r="AV67" i="2" s="1"/>
  <c r="AW67" i="2" s="1"/>
  <c r="BA70" i="2"/>
  <c r="BB70" i="2" s="1"/>
  <c r="BC70" i="2" s="1"/>
  <c r="AY70" i="2"/>
  <c r="AY62" i="1"/>
  <c r="AZ63" i="1"/>
  <c r="BA63" i="1" s="1"/>
  <c r="BB62" i="1"/>
  <c r="BC62" i="1" s="1"/>
  <c r="AS61" i="1"/>
  <c r="AV61" i="1"/>
  <c r="AW61" i="1" s="1"/>
  <c r="AT62" i="1"/>
  <c r="AU62" i="1" s="1"/>
  <c r="AU73" i="4" l="1"/>
  <c r="AV73" i="4" s="1"/>
  <c r="AW73" i="4" s="1"/>
  <c r="AS73" i="4"/>
  <c r="AT74" i="4"/>
  <c r="AZ74" i="4"/>
  <c r="BA73" i="4"/>
  <c r="BB73" i="4" s="1"/>
  <c r="BC73" i="4" s="1"/>
  <c r="AY73" i="4"/>
  <c r="AT69" i="2"/>
  <c r="AS68" i="2"/>
  <c r="AU68" i="2"/>
  <c r="AV68" i="2" s="1"/>
  <c r="AW68" i="2" s="1"/>
  <c r="BA71" i="2"/>
  <c r="BB71" i="2" s="1"/>
  <c r="BC71" i="2" s="1"/>
  <c r="AY71" i="2"/>
  <c r="AT63" i="1"/>
  <c r="AU63" i="1" s="1"/>
  <c r="AV62" i="1"/>
  <c r="AW62" i="1" s="1"/>
  <c r="AS62" i="1"/>
  <c r="AY63" i="1"/>
  <c r="BB63" i="1"/>
  <c r="BC63" i="1" s="1"/>
  <c r="AZ64" i="1"/>
  <c r="BA64" i="1" s="1"/>
  <c r="AZ75" i="4" l="1"/>
  <c r="BA74" i="4"/>
  <c r="BB74" i="4" s="1"/>
  <c r="BC74" i="4" s="1"/>
  <c r="AY74" i="4"/>
  <c r="AU74" i="4"/>
  <c r="AV74" i="4" s="1"/>
  <c r="AW74" i="4" s="1"/>
  <c r="AS74" i="4"/>
  <c r="AT75" i="4"/>
  <c r="AT70" i="2"/>
  <c r="AS69" i="2"/>
  <c r="AU69" i="2"/>
  <c r="AV69" i="2" s="1"/>
  <c r="AW69" i="2" s="1"/>
  <c r="BA72" i="2"/>
  <c r="BB72" i="2" s="1"/>
  <c r="BC72" i="2" s="1"/>
  <c r="AY72" i="2"/>
  <c r="AY64" i="1"/>
  <c r="BB64" i="1"/>
  <c r="BC64" i="1" s="1"/>
  <c r="AZ65" i="1"/>
  <c r="BA65" i="1" s="1"/>
  <c r="AT64" i="1"/>
  <c r="AU64" i="1" s="1"/>
  <c r="AS63" i="1"/>
  <c r="AV63" i="1"/>
  <c r="AW63" i="1" s="1"/>
  <c r="AU75" i="4" l="1"/>
  <c r="AV75" i="4" s="1"/>
  <c r="AW75" i="4" s="1"/>
  <c r="AS75" i="4"/>
  <c r="AT76" i="4"/>
  <c r="AZ76" i="4"/>
  <c r="BA75" i="4"/>
  <c r="BB75" i="4" s="1"/>
  <c r="BC75" i="4" s="1"/>
  <c r="AY75" i="4"/>
  <c r="AT71" i="2"/>
  <c r="AS70" i="2"/>
  <c r="AU70" i="2"/>
  <c r="AV70" i="2" s="1"/>
  <c r="AW70" i="2" s="1"/>
  <c r="BA73" i="2"/>
  <c r="BB73" i="2" s="1"/>
  <c r="BC73" i="2" s="1"/>
  <c r="AY73" i="2"/>
  <c r="AY65" i="1"/>
  <c r="BB65" i="1"/>
  <c r="BC65" i="1" s="1"/>
  <c r="AZ66" i="1"/>
  <c r="BA66" i="1" s="1"/>
  <c r="AT65" i="1"/>
  <c r="AU65" i="1" s="1"/>
  <c r="AV64" i="1"/>
  <c r="AW64" i="1" s="1"/>
  <c r="AS64" i="1"/>
  <c r="AZ77" i="4" l="1"/>
  <c r="BA76" i="4"/>
  <c r="BB76" i="4" s="1"/>
  <c r="BC76" i="4" s="1"/>
  <c r="AY76" i="4"/>
  <c r="AU76" i="4"/>
  <c r="AV76" i="4" s="1"/>
  <c r="AW76" i="4" s="1"/>
  <c r="AS76" i="4"/>
  <c r="AT77" i="4"/>
  <c r="AT72" i="2"/>
  <c r="AS71" i="2"/>
  <c r="AU71" i="2"/>
  <c r="AV71" i="2" s="1"/>
  <c r="AW71" i="2" s="1"/>
  <c r="BA74" i="2"/>
  <c r="BB74" i="2" s="1"/>
  <c r="BC74" i="2" s="1"/>
  <c r="AY74" i="2"/>
  <c r="AT66" i="1"/>
  <c r="AU66" i="1" s="1"/>
  <c r="AS65" i="1"/>
  <c r="AV65" i="1"/>
  <c r="AW65" i="1" s="1"/>
  <c r="AY66" i="1"/>
  <c r="BB66" i="1"/>
  <c r="BC66" i="1" s="1"/>
  <c r="AZ67" i="1"/>
  <c r="BA67" i="1" s="1"/>
  <c r="AU77" i="4" l="1"/>
  <c r="AV77" i="4" s="1"/>
  <c r="AW77" i="4" s="1"/>
  <c r="AS77" i="4"/>
  <c r="AT78" i="4"/>
  <c r="AZ78" i="4"/>
  <c r="BA77" i="4"/>
  <c r="BB77" i="4" s="1"/>
  <c r="BC77" i="4" s="1"/>
  <c r="AY77" i="4"/>
  <c r="AT73" i="2"/>
  <c r="AS72" i="2"/>
  <c r="AU72" i="2"/>
  <c r="AV72" i="2" s="1"/>
  <c r="AW72" i="2" s="1"/>
  <c r="BA75" i="2"/>
  <c r="BB75" i="2" s="1"/>
  <c r="BC75" i="2" s="1"/>
  <c r="AY75" i="2"/>
  <c r="AY67" i="1"/>
  <c r="BB67" i="1"/>
  <c r="BC67" i="1" s="1"/>
  <c r="AZ68" i="1"/>
  <c r="BA68" i="1" s="1"/>
  <c r="AT67" i="1"/>
  <c r="AU67" i="1" s="1"/>
  <c r="AV66" i="1"/>
  <c r="AW66" i="1" s="1"/>
  <c r="AS66" i="1"/>
  <c r="AZ79" i="4" l="1"/>
  <c r="BA78" i="4"/>
  <c r="BB78" i="4" s="1"/>
  <c r="BC78" i="4" s="1"/>
  <c r="AY78" i="4"/>
  <c r="AU78" i="4"/>
  <c r="AV78" i="4" s="1"/>
  <c r="AW78" i="4" s="1"/>
  <c r="AS78" i="4"/>
  <c r="AT79" i="4"/>
  <c r="AT74" i="2"/>
  <c r="AS73" i="2"/>
  <c r="AU73" i="2"/>
  <c r="AV73" i="2" s="1"/>
  <c r="AW73" i="2" s="1"/>
  <c r="BA76" i="2"/>
  <c r="BB76" i="2" s="1"/>
  <c r="BC76" i="2" s="1"/>
  <c r="AY76" i="2"/>
  <c r="AT68" i="1"/>
  <c r="AU68" i="1" s="1"/>
  <c r="AS67" i="1"/>
  <c r="AV67" i="1"/>
  <c r="AW67" i="1" s="1"/>
  <c r="AY68" i="1"/>
  <c r="BB68" i="1"/>
  <c r="BC68" i="1" s="1"/>
  <c r="AZ69" i="1"/>
  <c r="BA69" i="1" s="1"/>
  <c r="AU79" i="4" l="1"/>
  <c r="AV79" i="4" s="1"/>
  <c r="AW79" i="4" s="1"/>
  <c r="AS79" i="4"/>
  <c r="AT80" i="4"/>
  <c r="AZ80" i="4"/>
  <c r="BA79" i="4"/>
  <c r="BB79" i="4" s="1"/>
  <c r="BC79" i="4" s="1"/>
  <c r="AY79" i="4"/>
  <c r="AT75" i="2"/>
  <c r="AS74" i="2"/>
  <c r="AU74" i="2"/>
  <c r="AV74" i="2" s="1"/>
  <c r="AW74" i="2" s="1"/>
  <c r="BA77" i="2"/>
  <c r="BB77" i="2" s="1"/>
  <c r="BC77" i="2" s="1"/>
  <c r="AY77" i="2"/>
  <c r="AY69" i="1"/>
  <c r="BB69" i="1"/>
  <c r="BC69" i="1" s="1"/>
  <c r="AZ70" i="1"/>
  <c r="BA70" i="1" s="1"/>
  <c r="AT69" i="1"/>
  <c r="AU69" i="1" s="1"/>
  <c r="AV68" i="1"/>
  <c r="AW68" i="1" s="1"/>
  <c r="AS68" i="1"/>
  <c r="AZ81" i="4" l="1"/>
  <c r="BA80" i="4"/>
  <c r="BB80" i="4" s="1"/>
  <c r="BC80" i="4" s="1"/>
  <c r="AY80" i="4"/>
  <c r="AU80" i="4"/>
  <c r="AV80" i="4" s="1"/>
  <c r="AW80" i="4" s="1"/>
  <c r="AS80" i="4"/>
  <c r="AT81" i="4"/>
  <c r="AT76" i="2"/>
  <c r="AS75" i="2"/>
  <c r="AU75" i="2"/>
  <c r="AV75" i="2" s="1"/>
  <c r="AW75" i="2" s="1"/>
  <c r="BA78" i="2"/>
  <c r="BB78" i="2" s="1"/>
  <c r="BC78" i="2" s="1"/>
  <c r="AY78" i="2"/>
  <c r="AT70" i="1"/>
  <c r="AU70" i="1" s="1"/>
  <c r="AS69" i="1"/>
  <c r="AV69" i="1"/>
  <c r="AW69" i="1" s="1"/>
  <c r="AY70" i="1"/>
  <c r="AZ71" i="1"/>
  <c r="BA71" i="1" s="1"/>
  <c r="BB70" i="1"/>
  <c r="BC70" i="1" s="1"/>
  <c r="AU81" i="4" l="1"/>
  <c r="AV81" i="4" s="1"/>
  <c r="AW81" i="4" s="1"/>
  <c r="AS81" i="4"/>
  <c r="AT82" i="4"/>
  <c r="AZ82" i="4"/>
  <c r="BA81" i="4"/>
  <c r="BB81" i="4" s="1"/>
  <c r="BC81" i="4" s="1"/>
  <c r="AY81" i="4"/>
  <c r="AT77" i="2"/>
  <c r="AS76" i="2"/>
  <c r="AU76" i="2"/>
  <c r="AV76" i="2" s="1"/>
  <c r="AW76" i="2" s="1"/>
  <c r="BA79" i="2"/>
  <c r="BB79" i="2" s="1"/>
  <c r="BC79" i="2" s="1"/>
  <c r="AY79" i="2"/>
  <c r="AT71" i="1"/>
  <c r="AU71" i="1" s="1"/>
  <c r="AV70" i="1"/>
  <c r="AW70" i="1" s="1"/>
  <c r="AS70" i="1"/>
  <c r="AY71" i="1"/>
  <c r="BB71" i="1"/>
  <c r="BC71" i="1" s="1"/>
  <c r="AZ72" i="1"/>
  <c r="BA72" i="1" s="1"/>
  <c r="AZ83" i="4" l="1"/>
  <c r="BA82" i="4"/>
  <c r="BB82" i="4" s="1"/>
  <c r="BC82" i="4" s="1"/>
  <c r="AY82" i="4"/>
  <c r="AU82" i="4"/>
  <c r="AV82" i="4" s="1"/>
  <c r="AW82" i="4" s="1"/>
  <c r="AS82" i="4"/>
  <c r="AT83" i="4"/>
  <c r="AT78" i="2"/>
  <c r="AS77" i="2"/>
  <c r="AU77" i="2"/>
  <c r="AV77" i="2" s="1"/>
  <c r="AW77" i="2" s="1"/>
  <c r="BA80" i="2"/>
  <c r="BB80" i="2" s="1"/>
  <c r="BC80" i="2" s="1"/>
  <c r="AY80" i="2"/>
  <c r="AY72" i="1"/>
  <c r="BB72" i="1"/>
  <c r="BC72" i="1" s="1"/>
  <c r="AZ73" i="1"/>
  <c r="BA73" i="1" s="1"/>
  <c r="AT72" i="1"/>
  <c r="AU72" i="1" s="1"/>
  <c r="AS71" i="1"/>
  <c r="AV71" i="1"/>
  <c r="AW71" i="1" s="1"/>
  <c r="AU83" i="4" l="1"/>
  <c r="AV83" i="4" s="1"/>
  <c r="AW83" i="4" s="1"/>
  <c r="AS83" i="4"/>
  <c r="AT84" i="4"/>
  <c r="AZ84" i="4"/>
  <c r="BA83" i="4"/>
  <c r="BB83" i="4" s="1"/>
  <c r="BC83" i="4" s="1"/>
  <c r="AY83" i="4"/>
  <c r="AT79" i="2"/>
  <c r="AS78" i="2"/>
  <c r="AU78" i="2"/>
  <c r="AV78" i="2" s="1"/>
  <c r="AW78" i="2" s="1"/>
  <c r="BA81" i="2"/>
  <c r="BB81" i="2" s="1"/>
  <c r="BC81" i="2" s="1"/>
  <c r="AY81" i="2"/>
  <c r="AT73" i="1"/>
  <c r="AU73" i="1" s="1"/>
  <c r="AV72" i="1"/>
  <c r="AW72" i="1" s="1"/>
  <c r="AS72" i="1"/>
  <c r="AY73" i="1"/>
  <c r="BB73" i="1"/>
  <c r="BC73" i="1" s="1"/>
  <c r="AZ74" i="1"/>
  <c r="BA74" i="1" s="1"/>
  <c r="AZ85" i="4" l="1"/>
  <c r="BA84" i="4"/>
  <c r="BB84" i="4" s="1"/>
  <c r="BC84" i="4" s="1"/>
  <c r="AY84" i="4"/>
  <c r="AU84" i="4"/>
  <c r="AV84" i="4" s="1"/>
  <c r="AW84" i="4" s="1"/>
  <c r="AS84" i="4"/>
  <c r="AT85" i="4"/>
  <c r="AT80" i="2"/>
  <c r="AS79" i="2"/>
  <c r="AU79" i="2"/>
  <c r="AV79" i="2" s="1"/>
  <c r="AW79" i="2" s="1"/>
  <c r="BA82" i="2"/>
  <c r="BB82" i="2" s="1"/>
  <c r="BC82" i="2" s="1"/>
  <c r="AY82" i="2"/>
  <c r="AY74" i="1"/>
  <c r="BB74" i="1"/>
  <c r="BC74" i="1" s="1"/>
  <c r="AZ75" i="1"/>
  <c r="BA75" i="1" s="1"/>
  <c r="AT74" i="1"/>
  <c r="AU74" i="1" s="1"/>
  <c r="AS73" i="1"/>
  <c r="AV73" i="1"/>
  <c r="AW73" i="1" s="1"/>
  <c r="AU85" i="4" l="1"/>
  <c r="AV85" i="4" s="1"/>
  <c r="AW85" i="4" s="1"/>
  <c r="AS85" i="4"/>
  <c r="AT86" i="4"/>
  <c r="AZ86" i="4"/>
  <c r="BA85" i="4"/>
  <c r="BB85" i="4" s="1"/>
  <c r="BC85" i="4" s="1"/>
  <c r="AY85" i="4"/>
  <c r="AT81" i="2"/>
  <c r="AS80" i="2"/>
  <c r="AU80" i="2"/>
  <c r="AV80" i="2" s="1"/>
  <c r="AW80" i="2" s="1"/>
  <c r="BA83" i="2"/>
  <c r="BB83" i="2" s="1"/>
  <c r="BC83" i="2" s="1"/>
  <c r="AY83" i="2"/>
  <c r="AT75" i="1"/>
  <c r="AU75" i="1" s="1"/>
  <c r="AV74" i="1"/>
  <c r="AW74" i="1" s="1"/>
  <c r="AS74" i="1"/>
  <c r="AY75" i="1"/>
  <c r="BB75" i="1"/>
  <c r="BC75" i="1" s="1"/>
  <c r="AZ76" i="1"/>
  <c r="BA76" i="1" s="1"/>
  <c r="AZ87" i="4" l="1"/>
  <c r="BA86" i="4"/>
  <c r="BB86" i="4" s="1"/>
  <c r="BC86" i="4" s="1"/>
  <c r="AY86" i="4"/>
  <c r="AU86" i="4"/>
  <c r="AV86" i="4" s="1"/>
  <c r="AW86" i="4" s="1"/>
  <c r="AS86" i="4"/>
  <c r="AT87" i="4"/>
  <c r="AT82" i="2"/>
  <c r="AS81" i="2"/>
  <c r="AU81" i="2"/>
  <c r="AV81" i="2" s="1"/>
  <c r="AW81" i="2" s="1"/>
  <c r="BA84" i="2"/>
  <c r="BB84" i="2" s="1"/>
  <c r="BC84" i="2" s="1"/>
  <c r="AY84" i="2"/>
  <c r="AY76" i="1"/>
  <c r="BB76" i="1"/>
  <c r="BC76" i="1" s="1"/>
  <c r="AZ77" i="1"/>
  <c r="BA77" i="1" s="1"/>
  <c r="AT76" i="1"/>
  <c r="AU76" i="1" s="1"/>
  <c r="AS75" i="1"/>
  <c r="AV75" i="1"/>
  <c r="AW75" i="1" s="1"/>
  <c r="AU87" i="4" l="1"/>
  <c r="AV87" i="4" s="1"/>
  <c r="AW87" i="4" s="1"/>
  <c r="AS87" i="4"/>
  <c r="AT88" i="4"/>
  <c r="AZ88" i="4"/>
  <c r="BA87" i="4"/>
  <c r="BB87" i="4" s="1"/>
  <c r="BC87" i="4" s="1"/>
  <c r="AY87" i="4"/>
  <c r="AT83" i="2"/>
  <c r="AS82" i="2"/>
  <c r="AU82" i="2"/>
  <c r="AV82" i="2" s="1"/>
  <c r="AW82" i="2" s="1"/>
  <c r="BA85" i="2"/>
  <c r="BB85" i="2" s="1"/>
  <c r="BC85" i="2" s="1"/>
  <c r="AY85" i="2"/>
  <c r="AT77" i="1"/>
  <c r="AU77" i="1" s="1"/>
  <c r="AV76" i="1"/>
  <c r="AW76" i="1" s="1"/>
  <c r="AS76" i="1"/>
  <c r="AY77" i="1"/>
  <c r="BB77" i="1"/>
  <c r="BC77" i="1" s="1"/>
  <c r="AZ78" i="1"/>
  <c r="BA78" i="1" s="1"/>
  <c r="AZ89" i="4" l="1"/>
  <c r="BA88" i="4"/>
  <c r="BB88" i="4" s="1"/>
  <c r="BC88" i="4" s="1"/>
  <c r="AY88" i="4"/>
  <c r="AU88" i="4"/>
  <c r="AV88" i="4" s="1"/>
  <c r="AW88" i="4" s="1"/>
  <c r="AS88" i="4"/>
  <c r="AT89" i="4"/>
  <c r="AT84" i="2"/>
  <c r="AS83" i="2"/>
  <c r="AU83" i="2"/>
  <c r="AV83" i="2" s="1"/>
  <c r="AW83" i="2" s="1"/>
  <c r="BA86" i="2"/>
  <c r="BB86" i="2" s="1"/>
  <c r="BC86" i="2" s="1"/>
  <c r="AY86" i="2"/>
  <c r="AZ79" i="1"/>
  <c r="BA79" i="1" s="1"/>
  <c r="BB78" i="1"/>
  <c r="BC78" i="1" s="1"/>
  <c r="AY78" i="1"/>
  <c r="AT78" i="1"/>
  <c r="AU78" i="1" s="1"/>
  <c r="AS77" i="1"/>
  <c r="AV77" i="1"/>
  <c r="AW77" i="1" s="1"/>
  <c r="AU89" i="4" l="1"/>
  <c r="AV89" i="4" s="1"/>
  <c r="AW89" i="4" s="1"/>
  <c r="AS89" i="4"/>
  <c r="AT90" i="4"/>
  <c r="AZ90" i="4"/>
  <c r="BA89" i="4"/>
  <c r="BB89" i="4" s="1"/>
  <c r="BC89" i="4" s="1"/>
  <c r="AY89" i="4"/>
  <c r="AT85" i="2"/>
  <c r="AS84" i="2"/>
  <c r="AU84" i="2"/>
  <c r="AV84" i="2" s="1"/>
  <c r="AW84" i="2" s="1"/>
  <c r="BA87" i="2"/>
  <c r="BB87" i="2" s="1"/>
  <c r="BC87" i="2" s="1"/>
  <c r="AY87" i="2"/>
  <c r="AZ80" i="1"/>
  <c r="BA80" i="1" s="1"/>
  <c r="AY79" i="1"/>
  <c r="BB79" i="1"/>
  <c r="BC79" i="1" s="1"/>
  <c r="AV78" i="1"/>
  <c r="AW78" i="1" s="1"/>
  <c r="AT79" i="1"/>
  <c r="AU79" i="1" s="1"/>
  <c r="AS78" i="1"/>
  <c r="AZ91" i="4" l="1"/>
  <c r="BA90" i="4"/>
  <c r="BB90" i="4" s="1"/>
  <c r="BC90" i="4" s="1"/>
  <c r="AY90" i="4"/>
  <c r="AU90" i="4"/>
  <c r="AV90" i="4" s="1"/>
  <c r="AW90" i="4" s="1"/>
  <c r="AS90" i="4"/>
  <c r="AT91" i="4"/>
  <c r="AT86" i="2"/>
  <c r="AS85" i="2"/>
  <c r="AU85" i="2"/>
  <c r="AV85" i="2" s="1"/>
  <c r="AW85" i="2" s="1"/>
  <c r="BA88" i="2"/>
  <c r="BB88" i="2" s="1"/>
  <c r="BC88" i="2" s="1"/>
  <c r="AY88" i="2"/>
  <c r="AZ81" i="1"/>
  <c r="BA81" i="1" s="1"/>
  <c r="BB80" i="1"/>
  <c r="BC80" i="1" s="1"/>
  <c r="AY80" i="1"/>
  <c r="AS79" i="1"/>
  <c r="AV79" i="1"/>
  <c r="AW79" i="1" s="1"/>
  <c r="AT80" i="1"/>
  <c r="AU80" i="1" s="1"/>
  <c r="AU91" i="4" l="1"/>
  <c r="AV91" i="4" s="1"/>
  <c r="AW91" i="4" s="1"/>
  <c r="AS91" i="4"/>
  <c r="AT92" i="4"/>
  <c r="AZ92" i="4"/>
  <c r="BA91" i="4"/>
  <c r="BB91" i="4" s="1"/>
  <c r="BC91" i="4" s="1"/>
  <c r="AY91" i="4"/>
  <c r="AT87" i="2"/>
  <c r="AS86" i="2"/>
  <c r="AU86" i="2"/>
  <c r="AV86" i="2" s="1"/>
  <c r="AW86" i="2" s="1"/>
  <c r="BA89" i="2"/>
  <c r="BB89" i="2" s="1"/>
  <c r="BC89" i="2" s="1"/>
  <c r="AY89" i="2"/>
  <c r="AS80" i="1"/>
  <c r="AV80" i="1"/>
  <c r="AW80" i="1" s="1"/>
  <c r="AT81" i="1"/>
  <c r="AU81" i="1" s="1"/>
  <c r="AZ82" i="1"/>
  <c r="BA82" i="1" s="1"/>
  <c r="AY81" i="1"/>
  <c r="BB81" i="1"/>
  <c r="BC81" i="1" s="1"/>
  <c r="AZ93" i="4" l="1"/>
  <c r="BA92" i="4"/>
  <c r="BB92" i="4" s="1"/>
  <c r="BC92" i="4" s="1"/>
  <c r="AY92" i="4"/>
  <c r="AU92" i="4"/>
  <c r="AV92" i="4" s="1"/>
  <c r="AW92" i="4" s="1"/>
  <c r="AS92" i="4"/>
  <c r="AT93" i="4"/>
  <c r="AT88" i="2"/>
  <c r="AS87" i="2"/>
  <c r="AU87" i="2"/>
  <c r="AV87" i="2" s="1"/>
  <c r="AW87" i="2" s="1"/>
  <c r="BA90" i="2"/>
  <c r="BB90" i="2" s="1"/>
  <c r="BC90" i="2" s="1"/>
  <c r="AY90" i="2"/>
  <c r="AZ83" i="1"/>
  <c r="BA83" i="1" s="1"/>
  <c r="BB82" i="1"/>
  <c r="BC82" i="1" s="1"/>
  <c r="AY82" i="1"/>
  <c r="AS81" i="1"/>
  <c r="AV81" i="1"/>
  <c r="AW81" i="1" s="1"/>
  <c r="AT82" i="1"/>
  <c r="AU82" i="1" s="1"/>
  <c r="AU93" i="4" l="1"/>
  <c r="AV93" i="4" s="1"/>
  <c r="AW93" i="4" s="1"/>
  <c r="AS93" i="4"/>
  <c r="AT94" i="4"/>
  <c r="AZ94" i="4"/>
  <c r="BA93" i="4"/>
  <c r="BB93" i="4" s="1"/>
  <c r="BC93" i="4" s="1"/>
  <c r="AY93" i="4"/>
  <c r="AT89" i="2"/>
  <c r="AS88" i="2"/>
  <c r="AU88" i="2"/>
  <c r="AV88" i="2" s="1"/>
  <c r="AW88" i="2" s="1"/>
  <c r="BA91" i="2"/>
  <c r="BB91" i="2" s="1"/>
  <c r="BC91" i="2" s="1"/>
  <c r="AY91" i="2"/>
  <c r="AS82" i="1"/>
  <c r="AV82" i="1"/>
  <c r="AW82" i="1" s="1"/>
  <c r="AT83" i="1"/>
  <c r="AU83" i="1" s="1"/>
  <c r="AZ84" i="1"/>
  <c r="BA84" i="1" s="1"/>
  <c r="AY83" i="1"/>
  <c r="BB83" i="1"/>
  <c r="BC83" i="1" s="1"/>
  <c r="AZ95" i="4" l="1"/>
  <c r="BA94" i="4"/>
  <c r="BB94" i="4" s="1"/>
  <c r="BC94" i="4" s="1"/>
  <c r="AY94" i="4"/>
  <c r="AU94" i="4"/>
  <c r="AV94" i="4" s="1"/>
  <c r="AW94" i="4" s="1"/>
  <c r="AS94" i="4"/>
  <c r="AT95" i="4"/>
  <c r="AT90" i="2"/>
  <c r="AS89" i="2"/>
  <c r="AU89" i="2"/>
  <c r="AV89" i="2" s="1"/>
  <c r="AW89" i="2" s="1"/>
  <c r="BA92" i="2"/>
  <c r="BB92" i="2" s="1"/>
  <c r="BC92" i="2" s="1"/>
  <c r="AY92" i="2"/>
  <c r="AZ85" i="1"/>
  <c r="BA85" i="1" s="1"/>
  <c r="BB84" i="1"/>
  <c r="BC84" i="1" s="1"/>
  <c r="AY84" i="1"/>
  <c r="AS83" i="1"/>
  <c r="AV83" i="1"/>
  <c r="AW83" i="1" s="1"/>
  <c r="AT84" i="1"/>
  <c r="AU84" i="1" s="1"/>
  <c r="AU95" i="4" l="1"/>
  <c r="AV95" i="4" s="1"/>
  <c r="AW95" i="4" s="1"/>
  <c r="AS95" i="4"/>
  <c r="AT96" i="4"/>
  <c r="AZ96" i="4"/>
  <c r="BA95" i="4"/>
  <c r="BB95" i="4" s="1"/>
  <c r="BC95" i="4" s="1"/>
  <c r="AY95" i="4"/>
  <c r="AT91" i="2"/>
  <c r="AS90" i="2"/>
  <c r="AU90" i="2"/>
  <c r="AV90" i="2" s="1"/>
  <c r="AW90" i="2" s="1"/>
  <c r="BA93" i="2"/>
  <c r="BB93" i="2" s="1"/>
  <c r="BC93" i="2" s="1"/>
  <c r="AY93" i="2"/>
  <c r="AS84" i="1"/>
  <c r="AV84" i="1"/>
  <c r="AW84" i="1" s="1"/>
  <c r="AT85" i="1"/>
  <c r="AU85" i="1" s="1"/>
  <c r="AZ86" i="1"/>
  <c r="BA86" i="1" s="1"/>
  <c r="AY85" i="1"/>
  <c r="BB85" i="1"/>
  <c r="BC85" i="1" s="1"/>
  <c r="AZ97" i="4" l="1"/>
  <c r="BA96" i="4"/>
  <c r="BB96" i="4" s="1"/>
  <c r="BC96" i="4" s="1"/>
  <c r="AY96" i="4"/>
  <c r="AU96" i="4"/>
  <c r="AV96" i="4" s="1"/>
  <c r="AW96" i="4" s="1"/>
  <c r="AS96" i="4"/>
  <c r="AT97" i="4"/>
  <c r="AT92" i="2"/>
  <c r="AS91" i="2"/>
  <c r="AU91" i="2"/>
  <c r="AV91" i="2" s="1"/>
  <c r="AW91" i="2" s="1"/>
  <c r="BA94" i="2"/>
  <c r="BB94" i="2" s="1"/>
  <c r="BC94" i="2" s="1"/>
  <c r="AY94" i="2"/>
  <c r="AZ87" i="1"/>
  <c r="BA87" i="1" s="1"/>
  <c r="BB86" i="1"/>
  <c r="BC86" i="1" s="1"/>
  <c r="AY86" i="1"/>
  <c r="AS85" i="1"/>
  <c r="AV85" i="1"/>
  <c r="AW85" i="1" s="1"/>
  <c r="AT86" i="1"/>
  <c r="AU86" i="1" s="1"/>
  <c r="AU97" i="4" l="1"/>
  <c r="AV97" i="4" s="1"/>
  <c r="AW97" i="4" s="1"/>
  <c r="AS97" i="4"/>
  <c r="AT98" i="4"/>
  <c r="AZ98" i="4"/>
  <c r="BA97" i="4"/>
  <c r="BB97" i="4" s="1"/>
  <c r="BC97" i="4" s="1"/>
  <c r="AY97" i="4"/>
  <c r="AT93" i="2"/>
  <c r="AS92" i="2"/>
  <c r="AU92" i="2"/>
  <c r="AV92" i="2" s="1"/>
  <c r="AW92" i="2" s="1"/>
  <c r="BA95" i="2"/>
  <c r="BB95" i="2" s="1"/>
  <c r="BC95" i="2" s="1"/>
  <c r="AY95" i="2"/>
  <c r="AS86" i="1"/>
  <c r="AV86" i="1"/>
  <c r="AW86" i="1" s="1"/>
  <c r="AT87" i="1"/>
  <c r="AU87" i="1" s="1"/>
  <c r="AZ88" i="1"/>
  <c r="BA88" i="1" s="1"/>
  <c r="AY87" i="1"/>
  <c r="BB87" i="1"/>
  <c r="BC87" i="1" s="1"/>
  <c r="AZ99" i="4" l="1"/>
  <c r="BA98" i="4"/>
  <c r="BB98" i="4" s="1"/>
  <c r="BC98" i="4" s="1"/>
  <c r="AY98" i="4"/>
  <c r="AU98" i="4"/>
  <c r="AV98" i="4" s="1"/>
  <c r="AW98" i="4" s="1"/>
  <c r="AS98" i="4"/>
  <c r="AT99" i="4"/>
  <c r="AT94" i="2"/>
  <c r="AS93" i="2"/>
  <c r="AU93" i="2"/>
  <c r="AV93" i="2" s="1"/>
  <c r="AW93" i="2" s="1"/>
  <c r="BA96" i="2"/>
  <c r="BB96" i="2" s="1"/>
  <c r="BC96" i="2" s="1"/>
  <c r="AY96" i="2"/>
  <c r="AZ89" i="1"/>
  <c r="BA89" i="1" s="1"/>
  <c r="BB88" i="1"/>
  <c r="BC88" i="1" s="1"/>
  <c r="AY88" i="1"/>
  <c r="AS87" i="1"/>
  <c r="AV87" i="1"/>
  <c r="AW87" i="1" s="1"/>
  <c r="AT88" i="1"/>
  <c r="AU88" i="1" s="1"/>
  <c r="AU99" i="4" l="1"/>
  <c r="AV99" i="4" s="1"/>
  <c r="AW99" i="4" s="1"/>
  <c r="AS99" i="4"/>
  <c r="AT100" i="4"/>
  <c r="AZ100" i="4"/>
  <c r="BA99" i="4"/>
  <c r="BB99" i="4" s="1"/>
  <c r="BC99" i="4" s="1"/>
  <c r="AY99" i="4"/>
  <c r="AT95" i="2"/>
  <c r="AS94" i="2"/>
  <c r="AU94" i="2"/>
  <c r="AV94" i="2" s="1"/>
  <c r="AW94" i="2" s="1"/>
  <c r="BA97" i="2"/>
  <c r="BB97" i="2" s="1"/>
  <c r="BC97" i="2" s="1"/>
  <c r="AY97" i="2"/>
  <c r="AS88" i="1"/>
  <c r="AV88" i="1"/>
  <c r="AW88" i="1" s="1"/>
  <c r="AT89" i="1"/>
  <c r="AU89" i="1" s="1"/>
  <c r="AZ90" i="1"/>
  <c r="BA90" i="1" s="1"/>
  <c r="AY89" i="1"/>
  <c r="BB89" i="1"/>
  <c r="BC89" i="1" s="1"/>
  <c r="AZ101" i="4" l="1"/>
  <c r="BA100" i="4"/>
  <c r="BB100" i="4" s="1"/>
  <c r="BC100" i="4" s="1"/>
  <c r="AY100" i="4"/>
  <c r="AU100" i="4"/>
  <c r="AV100" i="4" s="1"/>
  <c r="AW100" i="4" s="1"/>
  <c r="AS100" i="4"/>
  <c r="AT101" i="4"/>
  <c r="AT96" i="2"/>
  <c r="AS95" i="2"/>
  <c r="AU95" i="2"/>
  <c r="AV95" i="2" s="1"/>
  <c r="AW95" i="2" s="1"/>
  <c r="BA98" i="2"/>
  <c r="BB98" i="2" s="1"/>
  <c r="BC98" i="2" s="1"/>
  <c r="AY98" i="2"/>
  <c r="AZ91" i="1"/>
  <c r="BA91" i="1" s="1"/>
  <c r="BB90" i="1"/>
  <c r="BC90" i="1" s="1"/>
  <c r="AY90" i="1"/>
  <c r="AS89" i="1"/>
  <c r="AV89" i="1"/>
  <c r="AW89" i="1" s="1"/>
  <c r="AT90" i="1"/>
  <c r="AU90" i="1" s="1"/>
  <c r="AU101" i="4" l="1"/>
  <c r="AV101" i="4" s="1"/>
  <c r="AW101" i="4" s="1"/>
  <c r="AS101" i="4"/>
  <c r="AT102" i="4"/>
  <c r="AZ102" i="4"/>
  <c r="BA101" i="4"/>
  <c r="BB101" i="4" s="1"/>
  <c r="BC101" i="4" s="1"/>
  <c r="AY101" i="4"/>
  <c r="AT97" i="2"/>
  <c r="AS96" i="2"/>
  <c r="AU96" i="2"/>
  <c r="AV96" i="2" s="1"/>
  <c r="AW96" i="2" s="1"/>
  <c r="BA99" i="2"/>
  <c r="BB99" i="2" s="1"/>
  <c r="BC99" i="2" s="1"/>
  <c r="AY99" i="2"/>
  <c r="AS90" i="1"/>
  <c r="AV90" i="1"/>
  <c r="AW90" i="1" s="1"/>
  <c r="AT91" i="1"/>
  <c r="AU91" i="1" s="1"/>
  <c r="AZ92" i="1"/>
  <c r="BA92" i="1" s="1"/>
  <c r="AY91" i="1"/>
  <c r="BB91" i="1"/>
  <c r="BC91" i="1" s="1"/>
  <c r="AZ103" i="4" l="1"/>
  <c r="BA102" i="4"/>
  <c r="BB102" i="4" s="1"/>
  <c r="BC102" i="4" s="1"/>
  <c r="AY102" i="4"/>
  <c r="AU102" i="4"/>
  <c r="AV102" i="4" s="1"/>
  <c r="AW102" i="4" s="1"/>
  <c r="AS102" i="4"/>
  <c r="AT103" i="4"/>
  <c r="AT98" i="2"/>
  <c r="AS97" i="2"/>
  <c r="AU97" i="2"/>
  <c r="AV97" i="2" s="1"/>
  <c r="AW97" i="2" s="1"/>
  <c r="BA100" i="2"/>
  <c r="BB100" i="2" s="1"/>
  <c r="BC100" i="2" s="1"/>
  <c r="AY100" i="2"/>
  <c r="AZ93" i="1"/>
  <c r="BA93" i="1" s="1"/>
  <c r="BB92" i="1"/>
  <c r="BC92" i="1" s="1"/>
  <c r="AY92" i="1"/>
  <c r="AS91" i="1"/>
  <c r="AV91" i="1"/>
  <c r="AW91" i="1" s="1"/>
  <c r="AT92" i="1"/>
  <c r="AU92" i="1" s="1"/>
  <c r="AU103" i="4" l="1"/>
  <c r="AV103" i="4" s="1"/>
  <c r="AW103" i="4" s="1"/>
  <c r="AS103" i="4"/>
  <c r="AT104" i="4"/>
  <c r="AZ104" i="4"/>
  <c r="BA103" i="4"/>
  <c r="BB103" i="4" s="1"/>
  <c r="BC103" i="4" s="1"/>
  <c r="AY103" i="4"/>
  <c r="AT99" i="2"/>
  <c r="AS98" i="2"/>
  <c r="AU98" i="2"/>
  <c r="AV98" i="2" s="1"/>
  <c r="AW98" i="2" s="1"/>
  <c r="BA101" i="2"/>
  <c r="BB101" i="2" s="1"/>
  <c r="BC101" i="2" s="1"/>
  <c r="AY101" i="2"/>
  <c r="AS92" i="1"/>
  <c r="AV92" i="1"/>
  <c r="AW92" i="1" s="1"/>
  <c r="AT93" i="1"/>
  <c r="AU93" i="1" s="1"/>
  <c r="AZ94" i="1"/>
  <c r="BA94" i="1" s="1"/>
  <c r="AY93" i="1"/>
  <c r="BB93" i="1"/>
  <c r="BC93" i="1" s="1"/>
  <c r="AZ105" i="4" l="1"/>
  <c r="BA104" i="4"/>
  <c r="BB104" i="4" s="1"/>
  <c r="BC104" i="4" s="1"/>
  <c r="AY104" i="4"/>
  <c r="AU104" i="4"/>
  <c r="AV104" i="4" s="1"/>
  <c r="AW104" i="4" s="1"/>
  <c r="AS104" i="4"/>
  <c r="AT105" i="4"/>
  <c r="AT100" i="2"/>
  <c r="AS99" i="2"/>
  <c r="AU99" i="2"/>
  <c r="AV99" i="2" s="1"/>
  <c r="AW99" i="2" s="1"/>
  <c r="BA102" i="2"/>
  <c r="BB102" i="2" s="1"/>
  <c r="BC102" i="2" s="1"/>
  <c r="AY102" i="2"/>
  <c r="AZ95" i="1"/>
  <c r="BA95" i="1" s="1"/>
  <c r="BB94" i="1"/>
  <c r="BC94" i="1" s="1"/>
  <c r="AY94" i="1"/>
  <c r="AS93" i="1"/>
  <c r="AV93" i="1"/>
  <c r="AW93" i="1" s="1"/>
  <c r="AT94" i="1"/>
  <c r="AU94" i="1" s="1"/>
  <c r="AU105" i="4" l="1"/>
  <c r="AV105" i="4" s="1"/>
  <c r="AW105" i="4" s="1"/>
  <c r="AS105" i="4"/>
  <c r="AT106" i="4"/>
  <c r="AZ106" i="4"/>
  <c r="BA105" i="4"/>
  <c r="BB105" i="4" s="1"/>
  <c r="BC105" i="4" s="1"/>
  <c r="AY105" i="4"/>
  <c r="AT101" i="2"/>
  <c r="AS100" i="2"/>
  <c r="AU100" i="2"/>
  <c r="AV100" i="2" s="1"/>
  <c r="AW100" i="2" s="1"/>
  <c r="BA103" i="2"/>
  <c r="BB103" i="2" s="1"/>
  <c r="BC103" i="2" s="1"/>
  <c r="AY103" i="2"/>
  <c r="AS94" i="1"/>
  <c r="AV94" i="1"/>
  <c r="AW94" i="1" s="1"/>
  <c r="AT95" i="1"/>
  <c r="AU95" i="1" s="1"/>
  <c r="AZ96" i="1"/>
  <c r="BA96" i="1" s="1"/>
  <c r="AY95" i="1"/>
  <c r="BB95" i="1"/>
  <c r="BC95" i="1" s="1"/>
  <c r="AZ107" i="4" l="1"/>
  <c r="BA106" i="4"/>
  <c r="BB106" i="4" s="1"/>
  <c r="BC106" i="4" s="1"/>
  <c r="AY106" i="4"/>
  <c r="AU106" i="4"/>
  <c r="AV106" i="4" s="1"/>
  <c r="AW106" i="4" s="1"/>
  <c r="AS106" i="4"/>
  <c r="AT107" i="4"/>
  <c r="AT102" i="2"/>
  <c r="AS101" i="2"/>
  <c r="AU101" i="2"/>
  <c r="AV101" i="2" s="1"/>
  <c r="AW101" i="2" s="1"/>
  <c r="BA104" i="2"/>
  <c r="BB104" i="2" s="1"/>
  <c r="BC104" i="2" s="1"/>
  <c r="AY104" i="2"/>
  <c r="AZ97" i="1"/>
  <c r="BA97" i="1" s="1"/>
  <c r="BB96" i="1"/>
  <c r="BC96" i="1" s="1"/>
  <c r="AY96" i="1"/>
  <c r="AS95" i="1"/>
  <c r="AV95" i="1"/>
  <c r="AW95" i="1" s="1"/>
  <c r="AT96" i="1"/>
  <c r="AU96" i="1" s="1"/>
  <c r="AU107" i="4" l="1"/>
  <c r="AV107" i="4" s="1"/>
  <c r="AW107" i="4" s="1"/>
  <c r="AS107" i="4"/>
  <c r="AT108" i="4"/>
  <c r="AZ108" i="4"/>
  <c r="BA107" i="4"/>
  <c r="BB107" i="4" s="1"/>
  <c r="BC107" i="4" s="1"/>
  <c r="AY107" i="4"/>
  <c r="AT103" i="2"/>
  <c r="AS102" i="2"/>
  <c r="AU102" i="2"/>
  <c r="AV102" i="2" s="1"/>
  <c r="AW102" i="2" s="1"/>
  <c r="BA105" i="2"/>
  <c r="BB105" i="2" s="1"/>
  <c r="BC105" i="2" s="1"/>
  <c r="AY105" i="2"/>
  <c r="AS96" i="1"/>
  <c r="AV96" i="1"/>
  <c r="AW96" i="1" s="1"/>
  <c r="AT97" i="1"/>
  <c r="AU97" i="1" s="1"/>
  <c r="AZ98" i="1"/>
  <c r="BA98" i="1" s="1"/>
  <c r="AY97" i="1"/>
  <c r="BB97" i="1"/>
  <c r="BC97" i="1" s="1"/>
  <c r="AZ109" i="4" l="1"/>
  <c r="BA108" i="4"/>
  <c r="BB108" i="4" s="1"/>
  <c r="BC108" i="4" s="1"/>
  <c r="AY108" i="4"/>
  <c r="AU108" i="4"/>
  <c r="AV108" i="4" s="1"/>
  <c r="AW108" i="4" s="1"/>
  <c r="AS108" i="4"/>
  <c r="AT109" i="4"/>
  <c r="AT104" i="2"/>
  <c r="AS103" i="2"/>
  <c r="AU103" i="2"/>
  <c r="AV103" i="2" s="1"/>
  <c r="AW103" i="2" s="1"/>
  <c r="BA106" i="2"/>
  <c r="BB106" i="2" s="1"/>
  <c r="BC106" i="2" s="1"/>
  <c r="AY106" i="2"/>
  <c r="AZ99" i="1"/>
  <c r="BA99" i="1" s="1"/>
  <c r="BB98" i="1"/>
  <c r="BC98" i="1" s="1"/>
  <c r="AY98" i="1"/>
  <c r="AS97" i="1"/>
  <c r="AV97" i="1"/>
  <c r="AW97" i="1" s="1"/>
  <c r="AT98" i="1"/>
  <c r="AU98" i="1" s="1"/>
  <c r="AU109" i="4" l="1"/>
  <c r="AV109" i="4" s="1"/>
  <c r="AW109" i="4" s="1"/>
  <c r="AS109" i="4"/>
  <c r="AT110" i="4"/>
  <c r="AZ110" i="4"/>
  <c r="BA109" i="4"/>
  <c r="BB109" i="4" s="1"/>
  <c r="BC109" i="4" s="1"/>
  <c r="AY109" i="4"/>
  <c r="AT105" i="2"/>
  <c r="AS104" i="2"/>
  <c r="AU104" i="2"/>
  <c r="AV104" i="2" s="1"/>
  <c r="AW104" i="2" s="1"/>
  <c r="BA107" i="2"/>
  <c r="BB107" i="2" s="1"/>
  <c r="BC107" i="2" s="1"/>
  <c r="AY107" i="2"/>
  <c r="AS98" i="1"/>
  <c r="AV98" i="1"/>
  <c r="AW98" i="1" s="1"/>
  <c r="AT99" i="1"/>
  <c r="AU99" i="1" s="1"/>
  <c r="AZ100" i="1"/>
  <c r="BA100" i="1" s="1"/>
  <c r="AY99" i="1"/>
  <c r="BB99" i="1"/>
  <c r="BC99" i="1" s="1"/>
  <c r="AZ111" i="4" l="1"/>
  <c r="BA110" i="4"/>
  <c r="BB110" i="4" s="1"/>
  <c r="BC110" i="4" s="1"/>
  <c r="AY110" i="4"/>
  <c r="AU110" i="4"/>
  <c r="AV110" i="4" s="1"/>
  <c r="AW110" i="4" s="1"/>
  <c r="AS110" i="4"/>
  <c r="AT111" i="4"/>
  <c r="AT106" i="2"/>
  <c r="AS105" i="2"/>
  <c r="AU105" i="2"/>
  <c r="AV105" i="2" s="1"/>
  <c r="AW105" i="2" s="1"/>
  <c r="BA108" i="2"/>
  <c r="BB108" i="2" s="1"/>
  <c r="BC108" i="2" s="1"/>
  <c r="AY108" i="2"/>
  <c r="AZ101" i="1"/>
  <c r="BA101" i="1" s="1"/>
  <c r="BB100" i="1"/>
  <c r="BC100" i="1" s="1"/>
  <c r="AY100" i="1"/>
  <c r="AS99" i="1"/>
  <c r="AV99" i="1"/>
  <c r="AW99" i="1" s="1"/>
  <c r="AT100" i="1"/>
  <c r="AU100" i="1" s="1"/>
  <c r="AU111" i="4" l="1"/>
  <c r="AV111" i="4" s="1"/>
  <c r="AW111" i="4" s="1"/>
  <c r="AS111" i="4"/>
  <c r="AT112" i="4"/>
  <c r="AZ112" i="4"/>
  <c r="BA111" i="4"/>
  <c r="BB111" i="4" s="1"/>
  <c r="BC111" i="4" s="1"/>
  <c r="AY111" i="4"/>
  <c r="AT107" i="2"/>
  <c r="AS106" i="2"/>
  <c r="AU106" i="2"/>
  <c r="AV106" i="2" s="1"/>
  <c r="AW106" i="2" s="1"/>
  <c r="BA109" i="2"/>
  <c r="BB109" i="2" s="1"/>
  <c r="BC109" i="2" s="1"/>
  <c r="AY109" i="2"/>
  <c r="AS100" i="1"/>
  <c r="AV100" i="1"/>
  <c r="AW100" i="1" s="1"/>
  <c r="AT101" i="1"/>
  <c r="AU101" i="1" s="1"/>
  <c r="AZ102" i="1"/>
  <c r="BA102" i="1" s="1"/>
  <c r="AY101" i="1"/>
  <c r="BB101" i="1"/>
  <c r="BC101" i="1" s="1"/>
  <c r="AZ113" i="4" l="1"/>
  <c r="BA112" i="4"/>
  <c r="BB112" i="4" s="1"/>
  <c r="BC112" i="4" s="1"/>
  <c r="AY112" i="4"/>
  <c r="AU112" i="4"/>
  <c r="AV112" i="4" s="1"/>
  <c r="AW112" i="4" s="1"/>
  <c r="AS112" i="4"/>
  <c r="AT113" i="4"/>
  <c r="AT108" i="2"/>
  <c r="AS107" i="2"/>
  <c r="AU107" i="2"/>
  <c r="AV107" i="2" s="1"/>
  <c r="AW107" i="2" s="1"/>
  <c r="BA110" i="2"/>
  <c r="BB110" i="2" s="1"/>
  <c r="BC110" i="2" s="1"/>
  <c r="AY110" i="2"/>
  <c r="AZ103" i="1"/>
  <c r="BA103" i="1" s="1"/>
  <c r="BB102" i="1"/>
  <c r="BC102" i="1" s="1"/>
  <c r="AY102" i="1"/>
  <c r="AS101" i="1"/>
  <c r="AV101" i="1"/>
  <c r="AW101" i="1" s="1"/>
  <c r="AT102" i="1"/>
  <c r="AU102" i="1" s="1"/>
  <c r="AU113" i="4" l="1"/>
  <c r="AV113" i="4" s="1"/>
  <c r="AW113" i="4" s="1"/>
  <c r="AS113" i="4"/>
  <c r="AT114" i="4"/>
  <c r="AZ114" i="4"/>
  <c r="BA113" i="4"/>
  <c r="BB113" i="4" s="1"/>
  <c r="BC113" i="4" s="1"/>
  <c r="AY113" i="4"/>
  <c r="AT109" i="2"/>
  <c r="AS108" i="2"/>
  <c r="AU108" i="2"/>
  <c r="AV108" i="2" s="1"/>
  <c r="AW108" i="2" s="1"/>
  <c r="BA111" i="2"/>
  <c r="BB111" i="2" s="1"/>
  <c r="BC111" i="2" s="1"/>
  <c r="AY111" i="2"/>
  <c r="AS102" i="1"/>
  <c r="AV102" i="1"/>
  <c r="AW102" i="1" s="1"/>
  <c r="AT103" i="1"/>
  <c r="AU103" i="1" s="1"/>
  <c r="AZ104" i="1"/>
  <c r="BA104" i="1" s="1"/>
  <c r="AY103" i="1"/>
  <c r="BB103" i="1"/>
  <c r="BC103" i="1" s="1"/>
  <c r="AZ115" i="4" l="1"/>
  <c r="BA114" i="4"/>
  <c r="BB114" i="4" s="1"/>
  <c r="BC114" i="4" s="1"/>
  <c r="AY114" i="4"/>
  <c r="AU114" i="4"/>
  <c r="AV114" i="4" s="1"/>
  <c r="AW114" i="4" s="1"/>
  <c r="AS114" i="4"/>
  <c r="AT115" i="4"/>
  <c r="AT110" i="2"/>
  <c r="AS109" i="2"/>
  <c r="AU109" i="2"/>
  <c r="AV109" i="2" s="1"/>
  <c r="AW109" i="2" s="1"/>
  <c r="BA112" i="2"/>
  <c r="BB112" i="2" s="1"/>
  <c r="BC112" i="2" s="1"/>
  <c r="AY112" i="2"/>
  <c r="AZ105" i="1"/>
  <c r="BA105" i="1" s="1"/>
  <c r="BB104" i="1"/>
  <c r="BC104" i="1" s="1"/>
  <c r="AY104" i="1"/>
  <c r="AS103" i="1"/>
  <c r="AV103" i="1"/>
  <c r="AW103" i="1" s="1"/>
  <c r="AT104" i="1"/>
  <c r="AU104" i="1" s="1"/>
  <c r="AU115" i="4" l="1"/>
  <c r="AV115" i="4" s="1"/>
  <c r="AW115" i="4" s="1"/>
  <c r="AS115" i="4"/>
  <c r="AT116" i="4"/>
  <c r="AZ116" i="4"/>
  <c r="BA115" i="4"/>
  <c r="BB115" i="4" s="1"/>
  <c r="BC115" i="4" s="1"/>
  <c r="AY115" i="4"/>
  <c r="AT111" i="2"/>
  <c r="AS110" i="2"/>
  <c r="AU110" i="2"/>
  <c r="AV110" i="2" s="1"/>
  <c r="AW110" i="2" s="1"/>
  <c r="BA113" i="2"/>
  <c r="BB113" i="2" s="1"/>
  <c r="BC113" i="2" s="1"/>
  <c r="AY113" i="2"/>
  <c r="AS104" i="1"/>
  <c r="AV104" i="1"/>
  <c r="AW104" i="1" s="1"/>
  <c r="AT105" i="1"/>
  <c r="AU105" i="1" s="1"/>
  <c r="AZ106" i="1"/>
  <c r="BA106" i="1" s="1"/>
  <c r="AY105" i="1"/>
  <c r="BB105" i="1"/>
  <c r="BC105" i="1" s="1"/>
  <c r="AZ117" i="4" l="1"/>
  <c r="BA116" i="4"/>
  <c r="BB116" i="4" s="1"/>
  <c r="BC116" i="4" s="1"/>
  <c r="AY116" i="4"/>
  <c r="AT117" i="4"/>
  <c r="AU116" i="4"/>
  <c r="AV116" i="4" s="1"/>
  <c r="AW116" i="4" s="1"/>
  <c r="AS116" i="4"/>
  <c r="AT112" i="2"/>
  <c r="AS111" i="2"/>
  <c r="AU111" i="2"/>
  <c r="AV111" i="2" s="1"/>
  <c r="AW111" i="2" s="1"/>
  <c r="BA114" i="2"/>
  <c r="BB114" i="2" s="1"/>
  <c r="BC114" i="2" s="1"/>
  <c r="AY114" i="2"/>
  <c r="AZ107" i="1"/>
  <c r="BA107" i="1" s="1"/>
  <c r="BB106" i="1"/>
  <c r="BC106" i="1" s="1"/>
  <c r="AY106" i="1"/>
  <c r="AS105" i="1"/>
  <c r="AV105" i="1"/>
  <c r="AW105" i="1" s="1"/>
  <c r="AT106" i="1"/>
  <c r="AU106" i="1" s="1"/>
  <c r="AT118" i="4" l="1"/>
  <c r="AU117" i="4"/>
  <c r="AV117" i="4" s="1"/>
  <c r="AW117" i="4" s="1"/>
  <c r="AS117" i="4"/>
  <c r="BA117" i="4"/>
  <c r="BB117" i="4" s="1"/>
  <c r="BC117" i="4" s="1"/>
  <c r="AY117" i="4"/>
  <c r="AZ118" i="4"/>
  <c r="AT113" i="2"/>
  <c r="AS112" i="2"/>
  <c r="AU112" i="2"/>
  <c r="AV112" i="2" s="1"/>
  <c r="AW112" i="2" s="1"/>
  <c r="BA115" i="2"/>
  <c r="BB115" i="2" s="1"/>
  <c r="BC115" i="2" s="1"/>
  <c r="AY115" i="2"/>
  <c r="AS106" i="1"/>
  <c r="AV106" i="1"/>
  <c r="AW106" i="1" s="1"/>
  <c r="AT107" i="1"/>
  <c r="AU107" i="1" s="1"/>
  <c r="AZ108" i="1"/>
  <c r="BA108" i="1" s="1"/>
  <c r="AY107" i="1"/>
  <c r="BB107" i="1"/>
  <c r="BC107" i="1" s="1"/>
  <c r="BA118" i="4" l="1"/>
  <c r="BB118" i="4" s="1"/>
  <c r="BC118" i="4" s="1"/>
  <c r="AY118" i="4"/>
  <c r="AZ119" i="4"/>
  <c r="AT119" i="4"/>
  <c r="AU118" i="4"/>
  <c r="AV118" i="4" s="1"/>
  <c r="AW118" i="4" s="1"/>
  <c r="AS118" i="4"/>
  <c r="AT114" i="2"/>
  <c r="AS113" i="2"/>
  <c r="AU113" i="2"/>
  <c r="AV113" i="2" s="1"/>
  <c r="AW113" i="2" s="1"/>
  <c r="BA116" i="2"/>
  <c r="BB116" i="2" s="1"/>
  <c r="BC116" i="2" s="1"/>
  <c r="AY116" i="2"/>
  <c r="AZ109" i="1"/>
  <c r="BA109" i="1" s="1"/>
  <c r="BB108" i="1"/>
  <c r="BC108" i="1" s="1"/>
  <c r="AY108" i="1"/>
  <c r="AS107" i="1"/>
  <c r="AV107" i="1"/>
  <c r="AW107" i="1" s="1"/>
  <c r="AT108" i="1"/>
  <c r="AU108" i="1" s="1"/>
  <c r="AT120" i="4" l="1"/>
  <c r="AU119" i="4"/>
  <c r="AV119" i="4" s="1"/>
  <c r="AW119" i="4" s="1"/>
  <c r="AS119" i="4"/>
  <c r="BA119" i="4"/>
  <c r="BB119" i="4" s="1"/>
  <c r="BC119" i="4" s="1"/>
  <c r="AY119" i="4"/>
  <c r="AZ120" i="4"/>
  <c r="AT115" i="2"/>
  <c r="AS114" i="2"/>
  <c r="AU114" i="2"/>
  <c r="AV114" i="2" s="1"/>
  <c r="AW114" i="2" s="1"/>
  <c r="BA117" i="2"/>
  <c r="BB117" i="2" s="1"/>
  <c r="BC117" i="2" s="1"/>
  <c r="AY117" i="2"/>
  <c r="AS108" i="1"/>
  <c r="AV108" i="1"/>
  <c r="AW108" i="1" s="1"/>
  <c r="AT109" i="1"/>
  <c r="AU109" i="1" s="1"/>
  <c r="AZ110" i="1"/>
  <c r="BA110" i="1" s="1"/>
  <c r="AY109" i="1"/>
  <c r="BB109" i="1"/>
  <c r="BC109" i="1" s="1"/>
  <c r="BA120" i="4" l="1"/>
  <c r="BB120" i="4" s="1"/>
  <c r="BC120" i="4" s="1"/>
  <c r="AY120" i="4"/>
  <c r="AZ121" i="4"/>
  <c r="AT121" i="4"/>
  <c r="AU120" i="4"/>
  <c r="AV120" i="4" s="1"/>
  <c r="AW120" i="4" s="1"/>
  <c r="AS120" i="4"/>
  <c r="AT116" i="2"/>
  <c r="AS115" i="2"/>
  <c r="AU115" i="2"/>
  <c r="AV115" i="2" s="1"/>
  <c r="AW115" i="2" s="1"/>
  <c r="BA118" i="2"/>
  <c r="BB118" i="2" s="1"/>
  <c r="BC118" i="2" s="1"/>
  <c r="AY118" i="2"/>
  <c r="AZ111" i="1"/>
  <c r="BA111" i="1" s="1"/>
  <c r="BB110" i="1"/>
  <c r="BC110" i="1" s="1"/>
  <c r="AY110" i="1"/>
  <c r="AS109" i="1"/>
  <c r="AV109" i="1"/>
  <c r="AW109" i="1" s="1"/>
  <c r="AT110" i="1"/>
  <c r="AU110" i="1" s="1"/>
  <c r="AT122" i="4" l="1"/>
  <c r="AU121" i="4"/>
  <c r="AV121" i="4" s="1"/>
  <c r="AW121" i="4" s="1"/>
  <c r="AS121" i="4"/>
  <c r="BA121" i="4"/>
  <c r="BB121" i="4" s="1"/>
  <c r="BC121" i="4" s="1"/>
  <c r="AY121" i="4"/>
  <c r="AZ122" i="4"/>
  <c r="AT117" i="2"/>
  <c r="AS116" i="2"/>
  <c r="AU116" i="2"/>
  <c r="AV116" i="2" s="1"/>
  <c r="AW116" i="2" s="1"/>
  <c r="BA119" i="2"/>
  <c r="BB119" i="2" s="1"/>
  <c r="BC119" i="2" s="1"/>
  <c r="AY119" i="2"/>
  <c r="AS110" i="1"/>
  <c r="AV110" i="1"/>
  <c r="AW110" i="1" s="1"/>
  <c r="AT111" i="1"/>
  <c r="AU111" i="1" s="1"/>
  <c r="AZ112" i="1"/>
  <c r="BA112" i="1" s="1"/>
  <c r="AY111" i="1"/>
  <c r="BB111" i="1"/>
  <c r="BC111" i="1" s="1"/>
  <c r="BA122" i="4" l="1"/>
  <c r="BB122" i="4" s="1"/>
  <c r="BC122" i="4" s="1"/>
  <c r="AY122" i="4"/>
  <c r="AZ123" i="4"/>
  <c r="AT123" i="4"/>
  <c r="AU122" i="4"/>
  <c r="AV122" i="4" s="1"/>
  <c r="AW122" i="4" s="1"/>
  <c r="AS122" i="4"/>
  <c r="AT118" i="2"/>
  <c r="AS117" i="2"/>
  <c r="AU117" i="2"/>
  <c r="AV117" i="2" s="1"/>
  <c r="AW117" i="2" s="1"/>
  <c r="BA120" i="2"/>
  <c r="BB120" i="2" s="1"/>
  <c r="BC120" i="2" s="1"/>
  <c r="AY120" i="2"/>
  <c r="AZ113" i="1"/>
  <c r="BA113" i="1" s="1"/>
  <c r="BB112" i="1"/>
  <c r="BC112" i="1" s="1"/>
  <c r="AY112" i="1"/>
  <c r="AS111" i="1"/>
  <c r="AV111" i="1"/>
  <c r="AW111" i="1" s="1"/>
  <c r="AT112" i="1"/>
  <c r="AU112" i="1" s="1"/>
  <c r="AT124" i="4" l="1"/>
  <c r="AU123" i="4"/>
  <c r="AV123" i="4" s="1"/>
  <c r="AW123" i="4" s="1"/>
  <c r="AS123" i="4"/>
  <c r="BA123" i="4"/>
  <c r="BB123" i="4" s="1"/>
  <c r="BC123" i="4" s="1"/>
  <c r="AY123" i="4"/>
  <c r="AZ124" i="4"/>
  <c r="AT119" i="2"/>
  <c r="AS118" i="2"/>
  <c r="AU118" i="2"/>
  <c r="AV118" i="2" s="1"/>
  <c r="AW118" i="2" s="1"/>
  <c r="BA121" i="2"/>
  <c r="BB121" i="2" s="1"/>
  <c r="BC121" i="2" s="1"/>
  <c r="AY121" i="2"/>
  <c r="AS112" i="1"/>
  <c r="AV112" i="1"/>
  <c r="AW112" i="1" s="1"/>
  <c r="AT113" i="1"/>
  <c r="AU113" i="1" s="1"/>
  <c r="AZ114" i="1"/>
  <c r="BA114" i="1" s="1"/>
  <c r="AY113" i="1"/>
  <c r="BB113" i="1"/>
  <c r="BC113" i="1" s="1"/>
  <c r="BA124" i="4" l="1"/>
  <c r="BB124" i="4" s="1"/>
  <c r="BC124" i="4" s="1"/>
  <c r="AY124" i="4"/>
  <c r="AZ125" i="4"/>
  <c r="AT125" i="4"/>
  <c r="AU124" i="4"/>
  <c r="AV124" i="4" s="1"/>
  <c r="AW124" i="4" s="1"/>
  <c r="AS124" i="4"/>
  <c r="AT120" i="2"/>
  <c r="AS119" i="2"/>
  <c r="AU119" i="2"/>
  <c r="AV119" i="2" s="1"/>
  <c r="AW119" i="2" s="1"/>
  <c r="BA122" i="2"/>
  <c r="BB122" i="2" s="1"/>
  <c r="BC122" i="2" s="1"/>
  <c r="AY122" i="2"/>
  <c r="AZ115" i="1"/>
  <c r="BA115" i="1" s="1"/>
  <c r="BB114" i="1"/>
  <c r="BC114" i="1" s="1"/>
  <c r="AY114" i="1"/>
  <c r="AS113" i="1"/>
  <c r="AV113" i="1"/>
  <c r="AW113" i="1" s="1"/>
  <c r="AT114" i="1"/>
  <c r="AU114" i="1" s="1"/>
  <c r="AT126" i="4" l="1"/>
  <c r="AU125" i="4"/>
  <c r="AV125" i="4" s="1"/>
  <c r="AW125" i="4" s="1"/>
  <c r="AS125" i="4"/>
  <c r="BA125" i="4"/>
  <c r="BB125" i="4" s="1"/>
  <c r="BC125" i="4" s="1"/>
  <c r="AY125" i="4"/>
  <c r="AZ126" i="4"/>
  <c r="AT121" i="2"/>
  <c r="AS120" i="2"/>
  <c r="AU120" i="2"/>
  <c r="AV120" i="2" s="1"/>
  <c r="AW120" i="2" s="1"/>
  <c r="BA123" i="2"/>
  <c r="BB123" i="2" s="1"/>
  <c r="BC123" i="2" s="1"/>
  <c r="AY123" i="2"/>
  <c r="AS114" i="1"/>
  <c r="AV114" i="1"/>
  <c r="AW114" i="1" s="1"/>
  <c r="AT115" i="1"/>
  <c r="AU115" i="1" s="1"/>
  <c r="AZ116" i="1"/>
  <c r="BA116" i="1" s="1"/>
  <c r="AY115" i="1"/>
  <c r="BB115" i="1"/>
  <c r="BC115" i="1" s="1"/>
  <c r="BA126" i="4" l="1"/>
  <c r="BB126" i="4" s="1"/>
  <c r="BC126" i="4" s="1"/>
  <c r="AY126" i="4"/>
  <c r="AZ127" i="4"/>
  <c r="AT127" i="4"/>
  <c r="AU126" i="4"/>
  <c r="AV126" i="4" s="1"/>
  <c r="AW126" i="4" s="1"/>
  <c r="AS126" i="4"/>
  <c r="AT122" i="2"/>
  <c r="AS121" i="2"/>
  <c r="AU121" i="2"/>
  <c r="AV121" i="2" s="1"/>
  <c r="AW121" i="2" s="1"/>
  <c r="BA124" i="2"/>
  <c r="BB124" i="2" s="1"/>
  <c r="BC124" i="2" s="1"/>
  <c r="AY124" i="2"/>
  <c r="AZ117" i="1"/>
  <c r="BA117" i="1" s="1"/>
  <c r="BB116" i="1"/>
  <c r="BC116" i="1" s="1"/>
  <c r="AY116" i="1"/>
  <c r="AS115" i="1"/>
  <c r="AV115" i="1"/>
  <c r="AW115" i="1" s="1"/>
  <c r="AT116" i="1"/>
  <c r="AU116" i="1" s="1"/>
  <c r="AT128" i="4" l="1"/>
  <c r="AU127" i="4"/>
  <c r="AV127" i="4" s="1"/>
  <c r="AW127" i="4" s="1"/>
  <c r="AS127" i="4"/>
  <c r="BA127" i="4"/>
  <c r="BB127" i="4" s="1"/>
  <c r="BC127" i="4" s="1"/>
  <c r="AY127" i="4"/>
  <c r="AZ128" i="4"/>
  <c r="AT123" i="2"/>
  <c r="AS122" i="2"/>
  <c r="AU122" i="2"/>
  <c r="AV122" i="2" s="1"/>
  <c r="AW122" i="2" s="1"/>
  <c r="BA125" i="2"/>
  <c r="BB125" i="2" s="1"/>
  <c r="BC125" i="2" s="1"/>
  <c r="AY125" i="2"/>
  <c r="AS116" i="1"/>
  <c r="AV116" i="1"/>
  <c r="AW116" i="1" s="1"/>
  <c r="AT117" i="1"/>
  <c r="AU117" i="1" s="1"/>
  <c r="AZ118" i="1"/>
  <c r="BA118" i="1" s="1"/>
  <c r="AY117" i="1"/>
  <c r="BB117" i="1"/>
  <c r="BC117" i="1" s="1"/>
  <c r="BA128" i="4" l="1"/>
  <c r="BB128" i="4" s="1"/>
  <c r="BC128" i="4" s="1"/>
  <c r="AY128" i="4"/>
  <c r="AZ129" i="4"/>
  <c r="AT129" i="4"/>
  <c r="AU128" i="4"/>
  <c r="AV128" i="4" s="1"/>
  <c r="AW128" i="4" s="1"/>
  <c r="AS128" i="4"/>
  <c r="AT124" i="2"/>
  <c r="AS123" i="2"/>
  <c r="AU123" i="2"/>
  <c r="AV123" i="2" s="1"/>
  <c r="AW123" i="2" s="1"/>
  <c r="BA126" i="2"/>
  <c r="BB126" i="2" s="1"/>
  <c r="BC126" i="2" s="1"/>
  <c r="AY126" i="2"/>
  <c r="AZ119" i="1"/>
  <c r="BA119" i="1" s="1"/>
  <c r="BB118" i="1"/>
  <c r="BC118" i="1" s="1"/>
  <c r="AY118" i="1"/>
  <c r="AS117" i="1"/>
  <c r="AV117" i="1"/>
  <c r="AW117" i="1" s="1"/>
  <c r="AT118" i="1"/>
  <c r="AU118" i="1" s="1"/>
  <c r="AT130" i="4" l="1"/>
  <c r="AU129" i="4"/>
  <c r="AV129" i="4" s="1"/>
  <c r="AW129" i="4" s="1"/>
  <c r="AS129" i="4"/>
  <c r="BA129" i="4"/>
  <c r="BB129" i="4" s="1"/>
  <c r="BC129" i="4" s="1"/>
  <c r="AY129" i="4"/>
  <c r="AZ130" i="4"/>
  <c r="AT125" i="2"/>
  <c r="AS124" i="2"/>
  <c r="AU124" i="2"/>
  <c r="AV124" i="2" s="1"/>
  <c r="AW124" i="2" s="1"/>
  <c r="BA127" i="2"/>
  <c r="BB127" i="2" s="1"/>
  <c r="BC127" i="2" s="1"/>
  <c r="AY127" i="2"/>
  <c r="AS118" i="1"/>
  <c r="AV118" i="1"/>
  <c r="AW118" i="1" s="1"/>
  <c r="AT119" i="1"/>
  <c r="AU119" i="1" s="1"/>
  <c r="AZ120" i="1"/>
  <c r="BA120" i="1" s="1"/>
  <c r="AY119" i="1"/>
  <c r="BB119" i="1"/>
  <c r="BC119" i="1" s="1"/>
  <c r="BA130" i="4" l="1"/>
  <c r="BB130" i="4" s="1"/>
  <c r="BC130" i="4" s="1"/>
  <c r="AY130" i="4"/>
  <c r="AZ131" i="4"/>
  <c r="AT131" i="4"/>
  <c r="AU130" i="4"/>
  <c r="AV130" i="4" s="1"/>
  <c r="AW130" i="4" s="1"/>
  <c r="AS130" i="4"/>
  <c r="AT126" i="2"/>
  <c r="AS125" i="2"/>
  <c r="AU125" i="2"/>
  <c r="AV125" i="2" s="1"/>
  <c r="AW125" i="2" s="1"/>
  <c r="BA128" i="2"/>
  <c r="BB128" i="2" s="1"/>
  <c r="BC128" i="2" s="1"/>
  <c r="AY128" i="2"/>
  <c r="AZ121" i="1"/>
  <c r="BA121" i="1" s="1"/>
  <c r="BB120" i="1"/>
  <c r="BC120" i="1" s="1"/>
  <c r="AY120" i="1"/>
  <c r="AS119" i="1"/>
  <c r="AV119" i="1"/>
  <c r="AW119" i="1" s="1"/>
  <c r="AT120" i="1"/>
  <c r="AU120" i="1" s="1"/>
  <c r="AT132" i="4" l="1"/>
  <c r="AU131" i="4"/>
  <c r="AV131" i="4" s="1"/>
  <c r="AW131" i="4" s="1"/>
  <c r="AS131" i="4"/>
  <c r="BA131" i="4"/>
  <c r="BB131" i="4" s="1"/>
  <c r="BC131" i="4" s="1"/>
  <c r="AY131" i="4"/>
  <c r="AZ132" i="4"/>
  <c r="AT127" i="2"/>
  <c r="AS126" i="2"/>
  <c r="AU126" i="2"/>
  <c r="AV126" i="2" s="1"/>
  <c r="AW126" i="2" s="1"/>
  <c r="BA129" i="2"/>
  <c r="BB129" i="2" s="1"/>
  <c r="BC129" i="2" s="1"/>
  <c r="AY129" i="2"/>
  <c r="AS120" i="1"/>
  <c r="AV120" i="1"/>
  <c r="AW120" i="1" s="1"/>
  <c r="AT121" i="1"/>
  <c r="AU121" i="1" s="1"/>
  <c r="AZ122" i="1"/>
  <c r="BA122" i="1" s="1"/>
  <c r="AY121" i="1"/>
  <c r="BB121" i="1"/>
  <c r="BC121" i="1" s="1"/>
  <c r="BA132" i="4" l="1"/>
  <c r="BB132" i="4" s="1"/>
  <c r="BC132" i="4" s="1"/>
  <c r="AY132" i="4"/>
  <c r="AZ133" i="4"/>
  <c r="AT133" i="4"/>
  <c r="AU132" i="4"/>
  <c r="AV132" i="4" s="1"/>
  <c r="AW132" i="4" s="1"/>
  <c r="AS132" i="4"/>
  <c r="AT128" i="2"/>
  <c r="AS127" i="2"/>
  <c r="AU127" i="2"/>
  <c r="AV127" i="2" s="1"/>
  <c r="AW127" i="2" s="1"/>
  <c r="BA130" i="2"/>
  <c r="BB130" i="2" s="1"/>
  <c r="BC130" i="2" s="1"/>
  <c r="AY130" i="2"/>
  <c r="AZ123" i="1"/>
  <c r="BA123" i="1" s="1"/>
  <c r="BB122" i="1"/>
  <c r="BC122" i="1" s="1"/>
  <c r="AY122" i="1"/>
  <c r="AS121" i="1"/>
  <c r="AV121" i="1"/>
  <c r="AW121" i="1" s="1"/>
  <c r="AT122" i="1"/>
  <c r="AU122" i="1" s="1"/>
  <c r="AT134" i="4" l="1"/>
  <c r="AU133" i="4"/>
  <c r="AV133" i="4" s="1"/>
  <c r="AW133" i="4" s="1"/>
  <c r="AS133" i="4"/>
  <c r="BA133" i="4"/>
  <c r="BB133" i="4" s="1"/>
  <c r="BC133" i="4" s="1"/>
  <c r="AY133" i="4"/>
  <c r="AZ134" i="4"/>
  <c r="AT129" i="2"/>
  <c r="AS128" i="2"/>
  <c r="AU128" i="2"/>
  <c r="AV128" i="2" s="1"/>
  <c r="AW128" i="2" s="1"/>
  <c r="BA131" i="2"/>
  <c r="BB131" i="2" s="1"/>
  <c r="BC131" i="2" s="1"/>
  <c r="AY131" i="2"/>
  <c r="AS122" i="1"/>
  <c r="AV122" i="1"/>
  <c r="AW122" i="1" s="1"/>
  <c r="AT123" i="1"/>
  <c r="AU123" i="1" s="1"/>
  <c r="AZ124" i="1"/>
  <c r="BA124" i="1" s="1"/>
  <c r="AY123" i="1"/>
  <c r="BB123" i="1"/>
  <c r="BC123" i="1" s="1"/>
  <c r="BA134" i="4" l="1"/>
  <c r="BB134" i="4" s="1"/>
  <c r="BC134" i="4" s="1"/>
  <c r="AY134" i="4"/>
  <c r="AZ135" i="4"/>
  <c r="AT135" i="4"/>
  <c r="AU134" i="4"/>
  <c r="AV134" i="4" s="1"/>
  <c r="AW134" i="4" s="1"/>
  <c r="AS134" i="4"/>
  <c r="AT130" i="2"/>
  <c r="AS129" i="2"/>
  <c r="AU129" i="2"/>
  <c r="AV129" i="2" s="1"/>
  <c r="AW129" i="2" s="1"/>
  <c r="BA132" i="2"/>
  <c r="BB132" i="2" s="1"/>
  <c r="BC132" i="2" s="1"/>
  <c r="AY132" i="2"/>
  <c r="AZ125" i="1"/>
  <c r="BA125" i="1" s="1"/>
  <c r="BB124" i="1"/>
  <c r="BC124" i="1" s="1"/>
  <c r="AY124" i="1"/>
  <c r="AS123" i="1"/>
  <c r="AV123" i="1"/>
  <c r="AW123" i="1" s="1"/>
  <c r="AT124" i="1"/>
  <c r="AU124" i="1" s="1"/>
  <c r="AT136" i="4" l="1"/>
  <c r="AU135" i="4"/>
  <c r="AV135" i="4" s="1"/>
  <c r="AW135" i="4" s="1"/>
  <c r="AS135" i="4"/>
  <c r="BA135" i="4"/>
  <c r="BB135" i="4" s="1"/>
  <c r="BC135" i="4" s="1"/>
  <c r="AY135" i="4"/>
  <c r="AZ136" i="4"/>
  <c r="AT131" i="2"/>
  <c r="AS130" i="2"/>
  <c r="AU130" i="2"/>
  <c r="AV130" i="2" s="1"/>
  <c r="AW130" i="2" s="1"/>
  <c r="BA133" i="2"/>
  <c r="BB133" i="2" s="1"/>
  <c r="BC133" i="2" s="1"/>
  <c r="AY133" i="2"/>
  <c r="AS124" i="1"/>
  <c r="AV124" i="1"/>
  <c r="AW124" i="1" s="1"/>
  <c r="AT125" i="1"/>
  <c r="AU125" i="1" s="1"/>
  <c r="AZ126" i="1"/>
  <c r="BA126" i="1" s="1"/>
  <c r="AY125" i="1"/>
  <c r="BB125" i="1"/>
  <c r="BC125" i="1" s="1"/>
  <c r="BA136" i="4" l="1"/>
  <c r="BB136" i="4" s="1"/>
  <c r="BC136" i="4" s="1"/>
  <c r="AY136" i="4"/>
  <c r="AZ137" i="4"/>
  <c r="AT137" i="4"/>
  <c r="AU136" i="4"/>
  <c r="AV136" i="4" s="1"/>
  <c r="AW136" i="4" s="1"/>
  <c r="AS136" i="4"/>
  <c r="AT132" i="2"/>
  <c r="AS131" i="2"/>
  <c r="AU131" i="2"/>
  <c r="AV131" i="2" s="1"/>
  <c r="AW131" i="2" s="1"/>
  <c r="BA134" i="2"/>
  <c r="BB134" i="2" s="1"/>
  <c r="BC134" i="2" s="1"/>
  <c r="AY134" i="2"/>
  <c r="AZ127" i="1"/>
  <c r="BA127" i="1" s="1"/>
  <c r="BB126" i="1"/>
  <c r="BC126" i="1" s="1"/>
  <c r="AY126" i="1"/>
  <c r="AS125" i="1"/>
  <c r="AV125" i="1"/>
  <c r="AW125" i="1" s="1"/>
  <c r="AT126" i="1"/>
  <c r="AU126" i="1" s="1"/>
  <c r="AT138" i="4" l="1"/>
  <c r="AU137" i="4"/>
  <c r="AV137" i="4" s="1"/>
  <c r="AW137" i="4" s="1"/>
  <c r="AS137" i="4"/>
  <c r="BA137" i="4"/>
  <c r="BB137" i="4" s="1"/>
  <c r="BC137" i="4" s="1"/>
  <c r="AY137" i="4"/>
  <c r="AZ138" i="4"/>
  <c r="AT133" i="2"/>
  <c r="AS132" i="2"/>
  <c r="AU132" i="2"/>
  <c r="AV132" i="2" s="1"/>
  <c r="AW132" i="2" s="1"/>
  <c r="BA135" i="2"/>
  <c r="BB135" i="2" s="1"/>
  <c r="BC135" i="2" s="1"/>
  <c r="AY135" i="2"/>
  <c r="AS126" i="1"/>
  <c r="AV126" i="1"/>
  <c r="AW126" i="1" s="1"/>
  <c r="AT127" i="1"/>
  <c r="AU127" i="1" s="1"/>
  <c r="AZ128" i="1"/>
  <c r="BA128" i="1" s="1"/>
  <c r="AY127" i="1"/>
  <c r="BB127" i="1"/>
  <c r="BC127" i="1" s="1"/>
  <c r="BA138" i="4" l="1"/>
  <c r="BB138" i="4" s="1"/>
  <c r="BC138" i="4" s="1"/>
  <c r="AY138" i="4"/>
  <c r="AZ139" i="4"/>
  <c r="AT139" i="4"/>
  <c r="AU138" i="4"/>
  <c r="AV138" i="4" s="1"/>
  <c r="AW138" i="4" s="1"/>
  <c r="AS138" i="4"/>
  <c r="AT134" i="2"/>
  <c r="AS133" i="2"/>
  <c r="AU133" i="2"/>
  <c r="AV133" i="2" s="1"/>
  <c r="AW133" i="2" s="1"/>
  <c r="BA136" i="2"/>
  <c r="BB136" i="2" s="1"/>
  <c r="BC136" i="2" s="1"/>
  <c r="AY136" i="2"/>
  <c r="BB128" i="1"/>
  <c r="BC128" i="1" s="1"/>
  <c r="AZ129" i="1"/>
  <c r="BA129" i="1" s="1"/>
  <c r="AY128" i="1"/>
  <c r="AS127" i="1"/>
  <c r="AV127" i="1"/>
  <c r="AW127" i="1" s="1"/>
  <c r="AT128" i="1"/>
  <c r="AU128" i="1" s="1"/>
  <c r="AT140" i="4" l="1"/>
  <c r="AU139" i="4"/>
  <c r="AV139" i="4" s="1"/>
  <c r="AW139" i="4" s="1"/>
  <c r="AS139" i="4"/>
  <c r="BA139" i="4"/>
  <c r="BB139" i="4" s="1"/>
  <c r="BC139" i="4" s="1"/>
  <c r="AY139" i="4"/>
  <c r="AZ140" i="4"/>
  <c r="AT135" i="2"/>
  <c r="AS134" i="2"/>
  <c r="AU134" i="2"/>
  <c r="AV134" i="2" s="1"/>
  <c r="AW134" i="2" s="1"/>
  <c r="BA137" i="2"/>
  <c r="BB137" i="2" s="1"/>
  <c r="BC137" i="2" s="1"/>
  <c r="AY137" i="2"/>
  <c r="AS128" i="1"/>
  <c r="AV128" i="1"/>
  <c r="AW128" i="1" s="1"/>
  <c r="AT129" i="1"/>
  <c r="AU129" i="1" s="1"/>
  <c r="AZ130" i="1"/>
  <c r="BA130" i="1" s="1"/>
  <c r="BB129" i="1"/>
  <c r="BC129" i="1" s="1"/>
  <c r="AY129" i="1"/>
  <c r="BA140" i="4" l="1"/>
  <c r="BB140" i="4" s="1"/>
  <c r="BC140" i="4" s="1"/>
  <c r="AY140" i="4"/>
  <c r="AZ141" i="4"/>
  <c r="AT141" i="4"/>
  <c r="AU140" i="4"/>
  <c r="AV140" i="4" s="1"/>
  <c r="AW140" i="4" s="1"/>
  <c r="AS140" i="4"/>
  <c r="AT136" i="2"/>
  <c r="AS135" i="2"/>
  <c r="AU135" i="2"/>
  <c r="AV135" i="2" s="1"/>
  <c r="AW135" i="2" s="1"/>
  <c r="BA138" i="2"/>
  <c r="BB138" i="2" s="1"/>
  <c r="BC138" i="2" s="1"/>
  <c r="AY138" i="2"/>
  <c r="AZ131" i="1"/>
  <c r="BA131" i="1" s="1"/>
  <c r="AY130" i="1"/>
  <c r="BB130" i="1"/>
  <c r="BC130" i="1" s="1"/>
  <c r="AS129" i="1"/>
  <c r="AV129" i="1"/>
  <c r="AW129" i="1" s="1"/>
  <c r="AT130" i="1"/>
  <c r="AU130" i="1" s="1"/>
  <c r="AT142" i="4" l="1"/>
  <c r="AU141" i="4"/>
  <c r="AV141" i="4" s="1"/>
  <c r="AW141" i="4" s="1"/>
  <c r="AS141" i="4"/>
  <c r="BA141" i="4"/>
  <c r="BB141" i="4" s="1"/>
  <c r="BC141" i="4" s="1"/>
  <c r="AY141" i="4"/>
  <c r="AZ142" i="4"/>
  <c r="AT137" i="2"/>
  <c r="AS136" i="2"/>
  <c r="AU136" i="2"/>
  <c r="AV136" i="2" s="1"/>
  <c r="AW136" i="2" s="1"/>
  <c r="BA139" i="2"/>
  <c r="BB139" i="2" s="1"/>
  <c r="BC139" i="2" s="1"/>
  <c r="AY139" i="2"/>
  <c r="AS130" i="1"/>
  <c r="AV130" i="1"/>
  <c r="AW130" i="1" s="1"/>
  <c r="AT131" i="1"/>
  <c r="AU131" i="1" s="1"/>
  <c r="AZ132" i="1"/>
  <c r="BA132" i="1" s="1"/>
  <c r="BB131" i="1"/>
  <c r="BC131" i="1" s="1"/>
  <c r="AY131" i="1"/>
  <c r="BA142" i="4" l="1"/>
  <c r="BB142" i="4" s="1"/>
  <c r="BC142" i="4" s="1"/>
  <c r="AY142" i="4"/>
  <c r="AZ143" i="4"/>
  <c r="AT143" i="4"/>
  <c r="AU142" i="4"/>
  <c r="AV142" i="4" s="1"/>
  <c r="AW142" i="4" s="1"/>
  <c r="AS142" i="4"/>
  <c r="AT138" i="2"/>
  <c r="AS137" i="2"/>
  <c r="AU137" i="2"/>
  <c r="AV137" i="2" s="1"/>
  <c r="AW137" i="2" s="1"/>
  <c r="BA140" i="2"/>
  <c r="BB140" i="2" s="1"/>
  <c r="BC140" i="2" s="1"/>
  <c r="AY140" i="2"/>
  <c r="AZ133" i="1"/>
  <c r="BA133" i="1" s="1"/>
  <c r="AY132" i="1"/>
  <c r="BB132" i="1"/>
  <c r="BC132" i="1" s="1"/>
  <c r="AS131" i="1"/>
  <c r="AV131" i="1"/>
  <c r="AW131" i="1" s="1"/>
  <c r="AT132" i="1"/>
  <c r="AU132" i="1" s="1"/>
  <c r="AT144" i="4" l="1"/>
  <c r="AU143" i="4"/>
  <c r="AV143" i="4" s="1"/>
  <c r="AW143" i="4" s="1"/>
  <c r="AS143" i="4"/>
  <c r="BA143" i="4"/>
  <c r="BB143" i="4" s="1"/>
  <c r="BC143" i="4" s="1"/>
  <c r="AY143" i="4"/>
  <c r="AZ144" i="4"/>
  <c r="AT139" i="2"/>
  <c r="AU138" i="2"/>
  <c r="AV138" i="2" s="1"/>
  <c r="AW138" i="2" s="1"/>
  <c r="AS138" i="2"/>
  <c r="BA141" i="2"/>
  <c r="BB141" i="2" s="1"/>
  <c r="BC141" i="2" s="1"/>
  <c r="AY141" i="2"/>
  <c r="AS132" i="1"/>
  <c r="AV132" i="1"/>
  <c r="AW132" i="1" s="1"/>
  <c r="AT133" i="1"/>
  <c r="AU133" i="1" s="1"/>
  <c r="AZ134" i="1"/>
  <c r="BA134" i="1" s="1"/>
  <c r="BB133" i="1"/>
  <c r="BC133" i="1" s="1"/>
  <c r="AY133" i="1"/>
  <c r="BA144" i="4" l="1"/>
  <c r="BB144" i="4" s="1"/>
  <c r="BC144" i="4" s="1"/>
  <c r="AY144" i="4"/>
  <c r="AZ145" i="4"/>
  <c r="AT145" i="4"/>
  <c r="AU144" i="4"/>
  <c r="AV144" i="4" s="1"/>
  <c r="AW144" i="4" s="1"/>
  <c r="AS144" i="4"/>
  <c r="AT140" i="2"/>
  <c r="AS139" i="2"/>
  <c r="AU139" i="2"/>
  <c r="AV139" i="2" s="1"/>
  <c r="AW139" i="2" s="1"/>
  <c r="BA142" i="2"/>
  <c r="BB142" i="2" s="1"/>
  <c r="BC142" i="2" s="1"/>
  <c r="AY142" i="2"/>
  <c r="AZ135" i="1"/>
  <c r="BA135" i="1" s="1"/>
  <c r="AY134" i="1"/>
  <c r="BB134" i="1"/>
  <c r="BC134" i="1" s="1"/>
  <c r="AS133" i="1"/>
  <c r="AV133" i="1"/>
  <c r="AW133" i="1" s="1"/>
  <c r="AT134" i="1"/>
  <c r="AU134" i="1" s="1"/>
  <c r="AT146" i="4" l="1"/>
  <c r="AU145" i="4"/>
  <c r="AV145" i="4" s="1"/>
  <c r="AW145" i="4" s="1"/>
  <c r="AS145" i="4"/>
  <c r="BA145" i="4"/>
  <c r="BB145" i="4" s="1"/>
  <c r="BC145" i="4" s="1"/>
  <c r="AY145" i="4"/>
  <c r="AZ146" i="4"/>
  <c r="AT141" i="2"/>
  <c r="AS140" i="2"/>
  <c r="AU140" i="2"/>
  <c r="AV140" i="2" s="1"/>
  <c r="AW140" i="2" s="1"/>
  <c r="BA143" i="2"/>
  <c r="BB143" i="2" s="1"/>
  <c r="BC143" i="2" s="1"/>
  <c r="AY143" i="2"/>
  <c r="AS134" i="1"/>
  <c r="AV134" i="1"/>
  <c r="AW134" i="1" s="1"/>
  <c r="AT135" i="1"/>
  <c r="AU135" i="1" s="1"/>
  <c r="AZ136" i="1"/>
  <c r="BA136" i="1" s="1"/>
  <c r="BB135" i="1"/>
  <c r="BC135" i="1" s="1"/>
  <c r="AY135" i="1"/>
  <c r="BA146" i="4" l="1"/>
  <c r="BB146" i="4" s="1"/>
  <c r="BC146" i="4" s="1"/>
  <c r="AY146" i="4"/>
  <c r="AZ147" i="4"/>
  <c r="AT147" i="4"/>
  <c r="AU146" i="4"/>
  <c r="AV146" i="4" s="1"/>
  <c r="AW146" i="4" s="1"/>
  <c r="AS146" i="4"/>
  <c r="AT142" i="2"/>
  <c r="AS141" i="2"/>
  <c r="AU141" i="2"/>
  <c r="AV141" i="2" s="1"/>
  <c r="AW141" i="2" s="1"/>
  <c r="BA144" i="2"/>
  <c r="BB144" i="2" s="1"/>
  <c r="BC144" i="2" s="1"/>
  <c r="AY144" i="2"/>
  <c r="AZ137" i="1"/>
  <c r="BA137" i="1" s="1"/>
  <c r="AY136" i="1"/>
  <c r="BB136" i="1"/>
  <c r="BC136" i="1" s="1"/>
  <c r="AS135" i="1"/>
  <c r="AV135" i="1"/>
  <c r="AW135" i="1" s="1"/>
  <c r="AT136" i="1"/>
  <c r="AU136" i="1" s="1"/>
  <c r="AT148" i="4" l="1"/>
  <c r="AU147" i="4"/>
  <c r="AV147" i="4" s="1"/>
  <c r="AW147" i="4" s="1"/>
  <c r="AS147" i="4"/>
  <c r="BA147" i="4"/>
  <c r="BB147" i="4" s="1"/>
  <c r="BC147" i="4" s="1"/>
  <c r="AY147" i="4"/>
  <c r="AZ148" i="4"/>
  <c r="AT143" i="2"/>
  <c r="AS142" i="2"/>
  <c r="AU142" i="2"/>
  <c r="AV142" i="2" s="1"/>
  <c r="AW142" i="2" s="1"/>
  <c r="BA145" i="2"/>
  <c r="BB145" i="2" s="1"/>
  <c r="BC145" i="2" s="1"/>
  <c r="AY145" i="2"/>
  <c r="AS136" i="1"/>
  <c r="AV136" i="1"/>
  <c r="AW136" i="1" s="1"/>
  <c r="AT137" i="1"/>
  <c r="AU137" i="1" s="1"/>
  <c r="AZ138" i="1"/>
  <c r="BA138" i="1" s="1"/>
  <c r="BB137" i="1"/>
  <c r="BC137" i="1" s="1"/>
  <c r="AY137" i="1"/>
  <c r="BA148" i="4" l="1"/>
  <c r="BB148" i="4" s="1"/>
  <c r="BC148" i="4" s="1"/>
  <c r="AY148" i="4"/>
  <c r="AZ149" i="4"/>
  <c r="AT149" i="4"/>
  <c r="AU148" i="4"/>
  <c r="AV148" i="4" s="1"/>
  <c r="AW148" i="4" s="1"/>
  <c r="AS148" i="4"/>
  <c r="AT144" i="2"/>
  <c r="AS143" i="2"/>
  <c r="AU143" i="2"/>
  <c r="AV143" i="2" s="1"/>
  <c r="AW143" i="2" s="1"/>
  <c r="BA146" i="2"/>
  <c r="BB146" i="2" s="1"/>
  <c r="BC146" i="2" s="1"/>
  <c r="AY146" i="2"/>
  <c r="AZ139" i="1"/>
  <c r="BA139" i="1" s="1"/>
  <c r="AY138" i="1"/>
  <c r="BB138" i="1"/>
  <c r="BC138" i="1" s="1"/>
  <c r="AS137" i="1"/>
  <c r="AV137" i="1"/>
  <c r="AW137" i="1" s="1"/>
  <c r="AT138" i="1"/>
  <c r="AU138" i="1" s="1"/>
  <c r="AT150" i="4" l="1"/>
  <c r="AU149" i="4"/>
  <c r="AV149" i="4" s="1"/>
  <c r="AW149" i="4" s="1"/>
  <c r="AS149" i="4"/>
  <c r="BA149" i="4"/>
  <c r="BB149" i="4" s="1"/>
  <c r="BC149" i="4" s="1"/>
  <c r="AY149" i="4"/>
  <c r="AZ150" i="4"/>
  <c r="AT145" i="2"/>
  <c r="AS144" i="2"/>
  <c r="AU144" i="2"/>
  <c r="AV144" i="2" s="1"/>
  <c r="AW144" i="2" s="1"/>
  <c r="BA147" i="2"/>
  <c r="BB147" i="2" s="1"/>
  <c r="BC147" i="2" s="1"/>
  <c r="AY147" i="2"/>
  <c r="AS138" i="1"/>
  <c r="AV138" i="1"/>
  <c r="AW138" i="1" s="1"/>
  <c r="AT139" i="1"/>
  <c r="AU139" i="1" s="1"/>
  <c r="AZ140" i="1"/>
  <c r="BA140" i="1" s="1"/>
  <c r="BB139" i="1"/>
  <c r="BC139" i="1" s="1"/>
  <c r="AY139" i="1"/>
  <c r="BA150" i="4" l="1"/>
  <c r="BB150" i="4" s="1"/>
  <c r="BC150" i="4" s="1"/>
  <c r="AY150" i="4"/>
  <c r="AZ151" i="4"/>
  <c r="AT151" i="4"/>
  <c r="AU150" i="4"/>
  <c r="AV150" i="4" s="1"/>
  <c r="AW150" i="4" s="1"/>
  <c r="AS150" i="4"/>
  <c r="AT146" i="2"/>
  <c r="AS145" i="2"/>
  <c r="AU145" i="2"/>
  <c r="AV145" i="2" s="1"/>
  <c r="AW145" i="2" s="1"/>
  <c r="BA148" i="2"/>
  <c r="BB148" i="2" s="1"/>
  <c r="BC148" i="2" s="1"/>
  <c r="AY148" i="2"/>
  <c r="AZ141" i="1"/>
  <c r="BA141" i="1" s="1"/>
  <c r="AY140" i="1"/>
  <c r="BB140" i="1"/>
  <c r="BC140" i="1" s="1"/>
  <c r="AS139" i="1"/>
  <c r="AV139" i="1"/>
  <c r="AW139" i="1" s="1"/>
  <c r="AT140" i="1"/>
  <c r="AU140" i="1" s="1"/>
  <c r="AT152" i="4" l="1"/>
  <c r="AS151" i="4"/>
  <c r="AU151" i="4"/>
  <c r="AV151" i="4" s="1"/>
  <c r="AW151" i="4" s="1"/>
  <c r="BA151" i="4"/>
  <c r="BB151" i="4" s="1"/>
  <c r="BC151" i="4" s="1"/>
  <c r="AY151" i="4"/>
  <c r="AZ152" i="4"/>
  <c r="AT147" i="2"/>
  <c r="AS146" i="2"/>
  <c r="AU146" i="2"/>
  <c r="AV146" i="2" s="1"/>
  <c r="AW146" i="2" s="1"/>
  <c r="BA149" i="2"/>
  <c r="BB149" i="2" s="1"/>
  <c r="BC149" i="2" s="1"/>
  <c r="AY149" i="2"/>
  <c r="AS140" i="1"/>
  <c r="AV140" i="1"/>
  <c r="AW140" i="1" s="1"/>
  <c r="AT141" i="1"/>
  <c r="AU141" i="1" s="1"/>
  <c r="AZ142" i="1"/>
  <c r="BA142" i="1" s="1"/>
  <c r="BB141" i="1"/>
  <c r="BC141" i="1" s="1"/>
  <c r="AY141" i="1"/>
  <c r="BA152" i="4" l="1"/>
  <c r="BB152" i="4" s="1"/>
  <c r="BC152" i="4" s="1"/>
  <c r="AY152" i="4"/>
  <c r="AZ153" i="4"/>
  <c r="AT153" i="4"/>
  <c r="AU152" i="4"/>
  <c r="AV152" i="4" s="1"/>
  <c r="AW152" i="4" s="1"/>
  <c r="AS152" i="4"/>
  <c r="AT148" i="2"/>
  <c r="AS147" i="2"/>
  <c r="AU147" i="2"/>
  <c r="AV147" i="2" s="1"/>
  <c r="AW147" i="2" s="1"/>
  <c r="BA150" i="2"/>
  <c r="BB150" i="2" s="1"/>
  <c r="BC150" i="2" s="1"/>
  <c r="AY150" i="2"/>
  <c r="AZ143" i="1"/>
  <c r="BA143" i="1" s="1"/>
  <c r="AY142" i="1"/>
  <c r="BB142" i="1"/>
  <c r="BC142" i="1" s="1"/>
  <c r="AS141" i="1"/>
  <c r="AV141" i="1"/>
  <c r="AW141" i="1" s="1"/>
  <c r="AT142" i="1"/>
  <c r="AU142" i="1" s="1"/>
  <c r="AT154" i="4" l="1"/>
  <c r="AU153" i="4"/>
  <c r="AV153" i="4" s="1"/>
  <c r="AW153" i="4" s="1"/>
  <c r="AS153" i="4"/>
  <c r="BA153" i="4"/>
  <c r="BB153" i="4" s="1"/>
  <c r="BC153" i="4" s="1"/>
  <c r="AY153" i="4"/>
  <c r="AZ154" i="4"/>
  <c r="AT149" i="2"/>
  <c r="AS148" i="2"/>
  <c r="AU148" i="2"/>
  <c r="AV148" i="2" s="1"/>
  <c r="AW148" i="2" s="1"/>
  <c r="BA151" i="2"/>
  <c r="BB151" i="2" s="1"/>
  <c r="BC151" i="2" s="1"/>
  <c r="AY151" i="2"/>
  <c r="AS142" i="1"/>
  <c r="AV142" i="1"/>
  <c r="AW142" i="1" s="1"/>
  <c r="AT143" i="1"/>
  <c r="AU143" i="1" s="1"/>
  <c r="AZ144" i="1"/>
  <c r="BA144" i="1" s="1"/>
  <c r="BB143" i="1"/>
  <c r="BC143" i="1" s="1"/>
  <c r="AY143" i="1"/>
  <c r="BA154" i="4" l="1"/>
  <c r="BB154" i="4" s="1"/>
  <c r="BC154" i="4" s="1"/>
  <c r="AY154" i="4"/>
  <c r="AZ155" i="4"/>
  <c r="AT155" i="4"/>
  <c r="AU154" i="4"/>
  <c r="AV154" i="4" s="1"/>
  <c r="AW154" i="4" s="1"/>
  <c r="AS154" i="4"/>
  <c r="AT150" i="2"/>
  <c r="AS149" i="2"/>
  <c r="AU149" i="2"/>
  <c r="AV149" i="2" s="1"/>
  <c r="AW149" i="2" s="1"/>
  <c r="BA152" i="2"/>
  <c r="BB152" i="2" s="1"/>
  <c r="BC152" i="2" s="1"/>
  <c r="AY152" i="2"/>
  <c r="AZ145" i="1"/>
  <c r="BA145" i="1" s="1"/>
  <c r="AY144" i="1"/>
  <c r="BB144" i="1"/>
  <c r="BC144" i="1" s="1"/>
  <c r="AS143" i="1"/>
  <c r="AV143" i="1"/>
  <c r="AW143" i="1" s="1"/>
  <c r="AT144" i="1"/>
  <c r="AU144" i="1" s="1"/>
  <c r="AT156" i="4" l="1"/>
  <c r="AU155" i="4"/>
  <c r="AV155" i="4" s="1"/>
  <c r="AW155" i="4" s="1"/>
  <c r="AS155" i="4"/>
  <c r="BA155" i="4"/>
  <c r="BB155" i="4" s="1"/>
  <c r="BC155" i="4" s="1"/>
  <c r="AY155" i="4"/>
  <c r="AZ156" i="4"/>
  <c r="AT151" i="2"/>
  <c r="AS150" i="2"/>
  <c r="AU150" i="2"/>
  <c r="AV150" i="2" s="1"/>
  <c r="AW150" i="2" s="1"/>
  <c r="BA153" i="2"/>
  <c r="BB153" i="2" s="1"/>
  <c r="BC153" i="2" s="1"/>
  <c r="AY153" i="2"/>
  <c r="AS144" i="1"/>
  <c r="AV144" i="1"/>
  <c r="AW144" i="1" s="1"/>
  <c r="AT145" i="1"/>
  <c r="AU145" i="1" s="1"/>
  <c r="AZ146" i="1"/>
  <c r="BA146" i="1" s="1"/>
  <c r="BB145" i="1"/>
  <c r="BC145" i="1" s="1"/>
  <c r="AY145" i="1"/>
  <c r="BA156" i="4" l="1"/>
  <c r="BB156" i="4" s="1"/>
  <c r="BC156" i="4" s="1"/>
  <c r="AY156" i="4"/>
  <c r="AZ157" i="4"/>
  <c r="AT157" i="4"/>
  <c r="AU156" i="4"/>
  <c r="AV156" i="4" s="1"/>
  <c r="AW156" i="4" s="1"/>
  <c r="AS156" i="4"/>
  <c r="AT152" i="2"/>
  <c r="AS151" i="2"/>
  <c r="AU151" i="2"/>
  <c r="AV151" i="2" s="1"/>
  <c r="AW151" i="2" s="1"/>
  <c r="BA154" i="2"/>
  <c r="BB154" i="2" s="1"/>
  <c r="BC154" i="2" s="1"/>
  <c r="AY154" i="2"/>
  <c r="AZ147" i="1"/>
  <c r="BA147" i="1" s="1"/>
  <c r="AY146" i="1"/>
  <c r="BB146" i="1"/>
  <c r="BC146" i="1" s="1"/>
  <c r="AS145" i="1"/>
  <c r="AV145" i="1"/>
  <c r="AW145" i="1" s="1"/>
  <c r="AT146" i="1"/>
  <c r="AU146" i="1" s="1"/>
  <c r="AT158" i="4" l="1"/>
  <c r="AU157" i="4"/>
  <c r="AV157" i="4" s="1"/>
  <c r="AW157" i="4" s="1"/>
  <c r="AS157" i="4"/>
  <c r="BA157" i="4"/>
  <c r="BB157" i="4" s="1"/>
  <c r="BC157" i="4" s="1"/>
  <c r="AY157" i="4"/>
  <c r="AZ158" i="4"/>
  <c r="AT153" i="2"/>
  <c r="AS152" i="2"/>
  <c r="AU152" i="2"/>
  <c r="AV152" i="2" s="1"/>
  <c r="AW152" i="2" s="1"/>
  <c r="BA155" i="2"/>
  <c r="BB155" i="2" s="1"/>
  <c r="BC155" i="2" s="1"/>
  <c r="AY155" i="2"/>
  <c r="AS146" i="1"/>
  <c r="AV146" i="1"/>
  <c r="AW146" i="1" s="1"/>
  <c r="AT147" i="1"/>
  <c r="AU147" i="1" s="1"/>
  <c r="AZ148" i="1"/>
  <c r="BA148" i="1" s="1"/>
  <c r="BB147" i="1"/>
  <c r="BC147" i="1" s="1"/>
  <c r="AY147" i="1"/>
  <c r="BA158" i="4" l="1"/>
  <c r="BB158" i="4" s="1"/>
  <c r="BC158" i="4" s="1"/>
  <c r="AY158" i="4"/>
  <c r="AZ159" i="4"/>
  <c r="AT159" i="4"/>
  <c r="AU158" i="4"/>
  <c r="AV158" i="4" s="1"/>
  <c r="AW158" i="4" s="1"/>
  <c r="AS158" i="4"/>
  <c r="AT154" i="2"/>
  <c r="AS153" i="2"/>
  <c r="AU153" i="2"/>
  <c r="AV153" i="2" s="1"/>
  <c r="AW153" i="2" s="1"/>
  <c r="BA156" i="2"/>
  <c r="BB156" i="2" s="1"/>
  <c r="BC156" i="2" s="1"/>
  <c r="AY156" i="2"/>
  <c r="AZ149" i="1"/>
  <c r="BA149" i="1" s="1"/>
  <c r="AY148" i="1"/>
  <c r="BB148" i="1"/>
  <c r="BC148" i="1" s="1"/>
  <c r="AS147" i="1"/>
  <c r="AV147" i="1"/>
  <c r="AW147" i="1" s="1"/>
  <c r="AT148" i="1"/>
  <c r="AU148" i="1" s="1"/>
  <c r="AT160" i="4" l="1"/>
  <c r="AU159" i="4"/>
  <c r="AV159" i="4" s="1"/>
  <c r="AW159" i="4" s="1"/>
  <c r="AS159" i="4"/>
  <c r="BA159" i="4"/>
  <c r="BB159" i="4" s="1"/>
  <c r="BC159" i="4" s="1"/>
  <c r="AY159" i="4"/>
  <c r="AZ160" i="4"/>
  <c r="AT155" i="2"/>
  <c r="AS154" i="2"/>
  <c r="AU154" i="2"/>
  <c r="AV154" i="2" s="1"/>
  <c r="AW154" i="2" s="1"/>
  <c r="BA157" i="2"/>
  <c r="BB157" i="2" s="1"/>
  <c r="BC157" i="2" s="1"/>
  <c r="AY157" i="2"/>
  <c r="AS148" i="1"/>
  <c r="AV148" i="1"/>
  <c r="AW148" i="1" s="1"/>
  <c r="AT149" i="1"/>
  <c r="AU149" i="1" s="1"/>
  <c r="AZ150" i="1"/>
  <c r="BA150" i="1" s="1"/>
  <c r="BB149" i="1"/>
  <c r="BC149" i="1" s="1"/>
  <c r="AY149" i="1"/>
  <c r="BA160" i="4" l="1"/>
  <c r="BB160" i="4" s="1"/>
  <c r="BC160" i="4" s="1"/>
  <c r="AY160" i="4"/>
  <c r="AZ161" i="4"/>
  <c r="AT161" i="4"/>
  <c r="AU160" i="4"/>
  <c r="AV160" i="4" s="1"/>
  <c r="AW160" i="4" s="1"/>
  <c r="AS160" i="4"/>
  <c r="AT156" i="2"/>
  <c r="AS155" i="2"/>
  <c r="AU155" i="2"/>
  <c r="AV155" i="2" s="1"/>
  <c r="AW155" i="2" s="1"/>
  <c r="BA158" i="2"/>
  <c r="BB158" i="2" s="1"/>
  <c r="BC158" i="2" s="1"/>
  <c r="AY158" i="2"/>
  <c r="AZ151" i="1"/>
  <c r="BA151" i="1" s="1"/>
  <c r="AY150" i="1"/>
  <c r="BB150" i="1"/>
  <c r="BC150" i="1" s="1"/>
  <c r="AS149" i="1"/>
  <c r="AV149" i="1"/>
  <c r="AW149" i="1" s="1"/>
  <c r="AT150" i="1"/>
  <c r="AU150" i="1" s="1"/>
  <c r="AT162" i="4" l="1"/>
  <c r="AU161" i="4"/>
  <c r="AV161" i="4" s="1"/>
  <c r="AW161" i="4" s="1"/>
  <c r="AS161" i="4"/>
  <c r="BA161" i="4"/>
  <c r="BB161" i="4" s="1"/>
  <c r="BC161" i="4" s="1"/>
  <c r="AY161" i="4"/>
  <c r="AZ162" i="4"/>
  <c r="AT157" i="2"/>
  <c r="AS156" i="2"/>
  <c r="AU156" i="2"/>
  <c r="AV156" i="2" s="1"/>
  <c r="AW156" i="2" s="1"/>
  <c r="BA159" i="2"/>
  <c r="BB159" i="2" s="1"/>
  <c r="BC159" i="2" s="1"/>
  <c r="AY159" i="2"/>
  <c r="AS150" i="1"/>
  <c r="AV150" i="1"/>
  <c r="AW150" i="1" s="1"/>
  <c r="AT151" i="1"/>
  <c r="AU151" i="1" s="1"/>
  <c r="AZ152" i="1"/>
  <c r="BA152" i="1" s="1"/>
  <c r="BB151" i="1"/>
  <c r="BC151" i="1" s="1"/>
  <c r="AY151" i="1"/>
  <c r="BA162" i="4" l="1"/>
  <c r="BB162" i="4" s="1"/>
  <c r="BC162" i="4" s="1"/>
  <c r="AY162" i="4"/>
  <c r="AZ163" i="4"/>
  <c r="AT163" i="4"/>
  <c r="AU162" i="4"/>
  <c r="AV162" i="4" s="1"/>
  <c r="AW162" i="4" s="1"/>
  <c r="AS162" i="4"/>
  <c r="AT158" i="2"/>
  <c r="AS157" i="2"/>
  <c r="AU157" i="2"/>
  <c r="AV157" i="2" s="1"/>
  <c r="AW157" i="2" s="1"/>
  <c r="BA160" i="2"/>
  <c r="BB160" i="2" s="1"/>
  <c r="BC160" i="2" s="1"/>
  <c r="AY160" i="2"/>
  <c r="AZ153" i="1"/>
  <c r="BA153" i="1" s="1"/>
  <c r="AY152" i="1"/>
  <c r="BB152" i="1"/>
  <c r="BC152" i="1" s="1"/>
  <c r="AS151" i="1"/>
  <c r="AV151" i="1"/>
  <c r="AW151" i="1" s="1"/>
  <c r="AT152" i="1"/>
  <c r="AU152" i="1" s="1"/>
  <c r="AT164" i="4" l="1"/>
  <c r="AU163" i="4"/>
  <c r="AV163" i="4" s="1"/>
  <c r="AW163" i="4" s="1"/>
  <c r="AS163" i="4"/>
  <c r="BA163" i="4"/>
  <c r="BB163" i="4" s="1"/>
  <c r="BC163" i="4" s="1"/>
  <c r="AY163" i="4"/>
  <c r="AZ164" i="4"/>
  <c r="AT159" i="2"/>
  <c r="AS158" i="2"/>
  <c r="AU158" i="2"/>
  <c r="AV158" i="2" s="1"/>
  <c r="AW158" i="2" s="1"/>
  <c r="BA161" i="2"/>
  <c r="BB161" i="2" s="1"/>
  <c r="BC161" i="2" s="1"/>
  <c r="AY161" i="2"/>
  <c r="AS152" i="1"/>
  <c r="AV152" i="1"/>
  <c r="AW152" i="1" s="1"/>
  <c r="AT153" i="1"/>
  <c r="AU153" i="1" s="1"/>
  <c r="AZ154" i="1"/>
  <c r="BA154" i="1" s="1"/>
  <c r="BB153" i="1"/>
  <c r="BC153" i="1" s="1"/>
  <c r="AY153" i="1"/>
  <c r="BA164" i="4" l="1"/>
  <c r="BB164" i="4" s="1"/>
  <c r="BC164" i="4" s="1"/>
  <c r="AY164" i="4"/>
  <c r="AZ165" i="4"/>
  <c r="AT165" i="4"/>
  <c r="AU164" i="4"/>
  <c r="AV164" i="4" s="1"/>
  <c r="AW164" i="4" s="1"/>
  <c r="AS164" i="4"/>
  <c r="AT160" i="2"/>
  <c r="AS159" i="2"/>
  <c r="AU159" i="2"/>
  <c r="AV159" i="2" s="1"/>
  <c r="AW159" i="2" s="1"/>
  <c r="BA162" i="2"/>
  <c r="BB162" i="2" s="1"/>
  <c r="BC162" i="2" s="1"/>
  <c r="AY162" i="2"/>
  <c r="AZ155" i="1"/>
  <c r="BA155" i="1" s="1"/>
  <c r="AY154" i="1"/>
  <c r="BB154" i="1"/>
  <c r="BC154" i="1" s="1"/>
  <c r="AS153" i="1"/>
  <c r="AV153" i="1"/>
  <c r="AW153" i="1" s="1"/>
  <c r="AT154" i="1"/>
  <c r="AU154" i="1" s="1"/>
  <c r="AT166" i="4" l="1"/>
  <c r="AU165" i="4"/>
  <c r="AV165" i="4" s="1"/>
  <c r="AW165" i="4" s="1"/>
  <c r="AS165" i="4"/>
  <c r="BA165" i="4"/>
  <c r="BB165" i="4" s="1"/>
  <c r="BC165" i="4" s="1"/>
  <c r="AY165" i="4"/>
  <c r="AZ166" i="4"/>
  <c r="AT161" i="2"/>
  <c r="AS160" i="2"/>
  <c r="AU160" i="2"/>
  <c r="AV160" i="2" s="1"/>
  <c r="AW160" i="2" s="1"/>
  <c r="BA163" i="2"/>
  <c r="BB163" i="2" s="1"/>
  <c r="BC163" i="2" s="1"/>
  <c r="AY163" i="2"/>
  <c r="AS154" i="1"/>
  <c r="AV154" i="1"/>
  <c r="AW154" i="1" s="1"/>
  <c r="AT155" i="1"/>
  <c r="AU155" i="1" s="1"/>
  <c r="AZ156" i="1"/>
  <c r="BA156" i="1" s="1"/>
  <c r="BB155" i="1"/>
  <c r="BC155" i="1" s="1"/>
  <c r="AY155" i="1"/>
  <c r="BA166" i="4" l="1"/>
  <c r="BB166" i="4" s="1"/>
  <c r="BC166" i="4" s="1"/>
  <c r="AY166" i="4"/>
  <c r="AZ167" i="4"/>
  <c r="AT167" i="4"/>
  <c r="AU166" i="4"/>
  <c r="AV166" i="4" s="1"/>
  <c r="AW166" i="4" s="1"/>
  <c r="AS166" i="4"/>
  <c r="AT162" i="2"/>
  <c r="AS161" i="2"/>
  <c r="AU161" i="2"/>
  <c r="AV161" i="2" s="1"/>
  <c r="AW161" i="2" s="1"/>
  <c r="BA164" i="2"/>
  <c r="BB164" i="2" s="1"/>
  <c r="BC164" i="2" s="1"/>
  <c r="AY164" i="2"/>
  <c r="AZ157" i="1"/>
  <c r="BA157" i="1" s="1"/>
  <c r="AY156" i="1"/>
  <c r="BB156" i="1"/>
  <c r="BC156" i="1" s="1"/>
  <c r="AS155" i="1"/>
  <c r="AV155" i="1"/>
  <c r="AW155" i="1" s="1"/>
  <c r="AT156" i="1"/>
  <c r="AU156" i="1" s="1"/>
  <c r="AT168" i="4" l="1"/>
  <c r="AU167" i="4"/>
  <c r="AV167" i="4" s="1"/>
  <c r="AW167" i="4" s="1"/>
  <c r="AS167" i="4"/>
  <c r="BA167" i="4"/>
  <c r="BB167" i="4" s="1"/>
  <c r="BC167" i="4" s="1"/>
  <c r="AY167" i="4"/>
  <c r="AZ168" i="4"/>
  <c r="AT163" i="2"/>
  <c r="AS162" i="2"/>
  <c r="AU162" i="2"/>
  <c r="AV162" i="2" s="1"/>
  <c r="AW162" i="2" s="1"/>
  <c r="BA165" i="2"/>
  <c r="BB165" i="2" s="1"/>
  <c r="BC165" i="2" s="1"/>
  <c r="AY165" i="2"/>
  <c r="AS156" i="1"/>
  <c r="AV156" i="1"/>
  <c r="AW156" i="1" s="1"/>
  <c r="AT157" i="1"/>
  <c r="AU157" i="1" s="1"/>
  <c r="AZ158" i="1"/>
  <c r="BA158" i="1" s="1"/>
  <c r="BB157" i="1"/>
  <c r="BC157" i="1" s="1"/>
  <c r="AY157" i="1"/>
  <c r="BA168" i="4" l="1"/>
  <c r="BB168" i="4" s="1"/>
  <c r="BC168" i="4" s="1"/>
  <c r="AY168" i="4"/>
  <c r="AZ169" i="4"/>
  <c r="AT169" i="4"/>
  <c r="AU168" i="4"/>
  <c r="AV168" i="4" s="1"/>
  <c r="AW168" i="4" s="1"/>
  <c r="AS168" i="4"/>
  <c r="AT164" i="2"/>
  <c r="AS163" i="2"/>
  <c r="AU163" i="2"/>
  <c r="AV163" i="2" s="1"/>
  <c r="AW163" i="2" s="1"/>
  <c r="BA166" i="2"/>
  <c r="BB166" i="2" s="1"/>
  <c r="BC166" i="2" s="1"/>
  <c r="AY166" i="2"/>
  <c r="AZ159" i="1"/>
  <c r="BA159" i="1" s="1"/>
  <c r="AY158" i="1"/>
  <c r="BB158" i="1"/>
  <c r="BC158" i="1" s="1"/>
  <c r="AS157" i="1"/>
  <c r="AV157" i="1"/>
  <c r="AW157" i="1" s="1"/>
  <c r="AT158" i="1"/>
  <c r="AU158" i="1" s="1"/>
  <c r="AT170" i="4" l="1"/>
  <c r="AU169" i="4"/>
  <c r="AV169" i="4" s="1"/>
  <c r="AW169" i="4" s="1"/>
  <c r="AS169" i="4"/>
  <c r="BA169" i="4"/>
  <c r="BB169" i="4" s="1"/>
  <c r="BC169" i="4" s="1"/>
  <c r="AY169" i="4"/>
  <c r="AZ170" i="4"/>
  <c r="AT165" i="2"/>
  <c r="AS164" i="2"/>
  <c r="AU164" i="2"/>
  <c r="AV164" i="2" s="1"/>
  <c r="AW164" i="2" s="1"/>
  <c r="BA167" i="2"/>
  <c r="BB167" i="2" s="1"/>
  <c r="BC167" i="2" s="1"/>
  <c r="AY167" i="2"/>
  <c r="AS158" i="1"/>
  <c r="AV158" i="1"/>
  <c r="AW158" i="1" s="1"/>
  <c r="AT159" i="1"/>
  <c r="AU159" i="1" s="1"/>
  <c r="AZ160" i="1"/>
  <c r="BA160" i="1" s="1"/>
  <c r="BB159" i="1"/>
  <c r="BC159" i="1" s="1"/>
  <c r="AY159" i="1"/>
  <c r="BA170" i="4" l="1"/>
  <c r="BB170" i="4" s="1"/>
  <c r="BC170" i="4" s="1"/>
  <c r="AY170" i="4"/>
  <c r="AZ171" i="4"/>
  <c r="AT171" i="4"/>
  <c r="AU170" i="4"/>
  <c r="AV170" i="4" s="1"/>
  <c r="AW170" i="4" s="1"/>
  <c r="AS170" i="4"/>
  <c r="AT166" i="2"/>
  <c r="AS165" i="2"/>
  <c r="AU165" i="2"/>
  <c r="AV165" i="2" s="1"/>
  <c r="AW165" i="2" s="1"/>
  <c r="BA168" i="2"/>
  <c r="BB168" i="2" s="1"/>
  <c r="BC168" i="2" s="1"/>
  <c r="AY168" i="2"/>
  <c r="AZ161" i="1"/>
  <c r="BA161" i="1" s="1"/>
  <c r="AY160" i="1"/>
  <c r="BB160" i="1"/>
  <c r="BC160" i="1" s="1"/>
  <c r="AS159" i="1"/>
  <c r="AV159" i="1"/>
  <c r="AW159" i="1" s="1"/>
  <c r="AT160" i="1"/>
  <c r="AU160" i="1" s="1"/>
  <c r="AT172" i="4" l="1"/>
  <c r="AU171" i="4"/>
  <c r="AV171" i="4" s="1"/>
  <c r="AW171" i="4" s="1"/>
  <c r="AS171" i="4"/>
  <c r="BA171" i="4"/>
  <c r="BB171" i="4" s="1"/>
  <c r="BC171" i="4" s="1"/>
  <c r="AY171" i="4"/>
  <c r="AZ172" i="4"/>
  <c r="AT167" i="2"/>
  <c r="AS166" i="2"/>
  <c r="AU166" i="2"/>
  <c r="AV166" i="2" s="1"/>
  <c r="AW166" i="2" s="1"/>
  <c r="AY169" i="2"/>
  <c r="BA169" i="2"/>
  <c r="BB169" i="2" s="1"/>
  <c r="BC169" i="2" s="1"/>
  <c r="AS160" i="1"/>
  <c r="AV160" i="1"/>
  <c r="AW160" i="1" s="1"/>
  <c r="AT161" i="1"/>
  <c r="AU161" i="1" s="1"/>
  <c r="AZ162" i="1"/>
  <c r="BA162" i="1" s="1"/>
  <c r="BB161" i="1"/>
  <c r="BC161" i="1" s="1"/>
  <c r="AY161" i="1"/>
  <c r="BA172" i="4" l="1"/>
  <c r="BB172" i="4" s="1"/>
  <c r="BC172" i="4" s="1"/>
  <c r="AY172" i="4"/>
  <c r="AZ173" i="4"/>
  <c r="AT173" i="4"/>
  <c r="AU172" i="4"/>
  <c r="AV172" i="4" s="1"/>
  <c r="AW172" i="4" s="1"/>
  <c r="AS172" i="4"/>
  <c r="AT168" i="2"/>
  <c r="AS167" i="2"/>
  <c r="AU167" i="2"/>
  <c r="AV167" i="2" s="1"/>
  <c r="AW167" i="2" s="1"/>
  <c r="BA170" i="2"/>
  <c r="BB170" i="2" s="1"/>
  <c r="BC170" i="2" s="1"/>
  <c r="AY170" i="2"/>
  <c r="AY162" i="1"/>
  <c r="AZ163" i="1"/>
  <c r="BA163" i="1" s="1"/>
  <c r="BB162" i="1"/>
  <c r="BC162" i="1" s="1"/>
  <c r="AS161" i="1"/>
  <c r="AV161" i="1"/>
  <c r="AW161" i="1" s="1"/>
  <c r="AT162" i="1"/>
  <c r="AU162" i="1" s="1"/>
  <c r="AT174" i="4" l="1"/>
  <c r="AU173" i="4"/>
  <c r="AV173" i="4" s="1"/>
  <c r="AW173" i="4" s="1"/>
  <c r="AS173" i="4"/>
  <c r="BA173" i="4"/>
  <c r="BB173" i="4" s="1"/>
  <c r="BC173" i="4" s="1"/>
  <c r="AY173" i="4"/>
  <c r="AZ174" i="4"/>
  <c r="AT169" i="2"/>
  <c r="AS168" i="2"/>
  <c r="AU168" i="2"/>
  <c r="AV168" i="2" s="1"/>
  <c r="AW168" i="2" s="1"/>
  <c r="AY171" i="2"/>
  <c r="BA171" i="2"/>
  <c r="BB171" i="2" s="1"/>
  <c r="BC171" i="2" s="1"/>
  <c r="AS162" i="1"/>
  <c r="AV162" i="1"/>
  <c r="AW162" i="1" s="1"/>
  <c r="AT163" i="1"/>
  <c r="AU163" i="1" s="1"/>
  <c r="AZ164" i="1"/>
  <c r="BA164" i="1" s="1"/>
  <c r="AY163" i="1"/>
  <c r="BB163" i="1"/>
  <c r="BC163" i="1" s="1"/>
  <c r="BA174" i="4" l="1"/>
  <c r="BB174" i="4" s="1"/>
  <c r="BC174" i="4" s="1"/>
  <c r="AY174" i="4"/>
  <c r="AZ175" i="4"/>
  <c r="AT175" i="4"/>
  <c r="AU174" i="4"/>
  <c r="AV174" i="4" s="1"/>
  <c r="AW174" i="4" s="1"/>
  <c r="AS174" i="4"/>
  <c r="AT170" i="2"/>
  <c r="AS169" i="2"/>
  <c r="AU169" i="2"/>
  <c r="AV169" i="2" s="1"/>
  <c r="AW169" i="2" s="1"/>
  <c r="BA172" i="2"/>
  <c r="BB172" i="2" s="1"/>
  <c r="BC172" i="2" s="1"/>
  <c r="AY172" i="2"/>
  <c r="AZ165" i="1"/>
  <c r="BA165" i="1" s="1"/>
  <c r="AY164" i="1"/>
  <c r="BB164" i="1"/>
  <c r="BC164" i="1" s="1"/>
  <c r="AS163" i="1"/>
  <c r="AV163" i="1"/>
  <c r="AW163" i="1" s="1"/>
  <c r="AT164" i="1"/>
  <c r="AU164" i="1" s="1"/>
  <c r="AT176" i="4" l="1"/>
  <c r="AU175" i="4"/>
  <c r="AV175" i="4" s="1"/>
  <c r="AW175" i="4" s="1"/>
  <c r="AS175" i="4"/>
  <c r="BA175" i="4"/>
  <c r="BB175" i="4" s="1"/>
  <c r="BC175" i="4" s="1"/>
  <c r="AY175" i="4"/>
  <c r="AZ176" i="4"/>
  <c r="AT171" i="2"/>
  <c r="AS170" i="2"/>
  <c r="AU170" i="2"/>
  <c r="AV170" i="2" s="1"/>
  <c r="AW170" i="2" s="1"/>
  <c r="AY173" i="2"/>
  <c r="BA173" i="2"/>
  <c r="BB173" i="2" s="1"/>
  <c r="BC173" i="2" s="1"/>
  <c r="AZ166" i="1"/>
  <c r="BA166" i="1" s="1"/>
  <c r="AY165" i="1"/>
  <c r="BB165" i="1"/>
  <c r="BC165" i="1" s="1"/>
  <c r="AS164" i="1"/>
  <c r="AV164" i="1"/>
  <c r="AW164" i="1" s="1"/>
  <c r="AT165" i="1"/>
  <c r="AU165" i="1" s="1"/>
  <c r="BA176" i="4" l="1"/>
  <c r="BB176" i="4" s="1"/>
  <c r="BC176" i="4" s="1"/>
  <c r="AY176" i="4"/>
  <c r="AZ177" i="4"/>
  <c r="AT177" i="4"/>
  <c r="AU176" i="4"/>
  <c r="AV176" i="4" s="1"/>
  <c r="AW176" i="4" s="1"/>
  <c r="AS176" i="4"/>
  <c r="AT172" i="2"/>
  <c r="AS171" i="2"/>
  <c r="AU171" i="2"/>
  <c r="AV171" i="2" s="1"/>
  <c r="AW171" i="2" s="1"/>
  <c r="BA174" i="2"/>
  <c r="BB174" i="2" s="1"/>
  <c r="BC174" i="2" s="1"/>
  <c r="AY174" i="2"/>
  <c r="AS165" i="1"/>
  <c r="AV165" i="1"/>
  <c r="AW165" i="1" s="1"/>
  <c r="AT166" i="1"/>
  <c r="AU166" i="1" s="1"/>
  <c r="AZ167" i="1"/>
  <c r="BA167" i="1" s="1"/>
  <c r="AY166" i="1"/>
  <c r="BB166" i="1"/>
  <c r="BC166" i="1" s="1"/>
  <c r="AT178" i="4" l="1"/>
  <c r="AU177" i="4"/>
  <c r="AV177" i="4" s="1"/>
  <c r="AW177" i="4" s="1"/>
  <c r="AS177" i="4"/>
  <c r="BA177" i="4"/>
  <c r="BB177" i="4" s="1"/>
  <c r="BC177" i="4" s="1"/>
  <c r="AY177" i="4"/>
  <c r="AZ178" i="4"/>
  <c r="AT173" i="2"/>
  <c r="AS172" i="2"/>
  <c r="AU172" i="2"/>
  <c r="AV172" i="2" s="1"/>
  <c r="AW172" i="2" s="1"/>
  <c r="AY175" i="2"/>
  <c r="BA175" i="2"/>
  <c r="BB175" i="2" s="1"/>
  <c r="BC175" i="2" s="1"/>
  <c r="AZ168" i="1"/>
  <c r="BA168" i="1" s="1"/>
  <c r="AY167" i="1"/>
  <c r="BB167" i="1"/>
  <c r="BC167" i="1" s="1"/>
  <c r="AS166" i="1"/>
  <c r="AV166" i="1"/>
  <c r="AW166" i="1" s="1"/>
  <c r="AT167" i="1"/>
  <c r="AU167" i="1" s="1"/>
  <c r="BA178" i="4" l="1"/>
  <c r="BB178" i="4" s="1"/>
  <c r="BC178" i="4" s="1"/>
  <c r="AY178" i="4"/>
  <c r="AZ179" i="4"/>
  <c r="AT179" i="4"/>
  <c r="AU178" i="4"/>
  <c r="AV178" i="4" s="1"/>
  <c r="AW178" i="4" s="1"/>
  <c r="AS178" i="4"/>
  <c r="AT174" i="2"/>
  <c r="AS173" i="2"/>
  <c r="AU173" i="2"/>
  <c r="AV173" i="2" s="1"/>
  <c r="AW173" i="2" s="1"/>
  <c r="BA176" i="2"/>
  <c r="BB176" i="2" s="1"/>
  <c r="BC176" i="2" s="1"/>
  <c r="AY176" i="2"/>
  <c r="AS167" i="1"/>
  <c r="AV167" i="1"/>
  <c r="AW167" i="1" s="1"/>
  <c r="AT168" i="1"/>
  <c r="AU168" i="1" s="1"/>
  <c r="AZ169" i="1"/>
  <c r="BA169" i="1" s="1"/>
  <c r="AY168" i="1"/>
  <c r="BB168" i="1"/>
  <c r="BC168" i="1" s="1"/>
  <c r="AT180" i="4" l="1"/>
  <c r="AU179" i="4"/>
  <c r="AV179" i="4" s="1"/>
  <c r="AW179" i="4" s="1"/>
  <c r="AS179" i="4"/>
  <c r="BA179" i="4"/>
  <c r="BB179" i="4" s="1"/>
  <c r="BC179" i="4" s="1"/>
  <c r="AY179" i="4"/>
  <c r="AZ180" i="4"/>
  <c r="AT175" i="2"/>
  <c r="AS174" i="2"/>
  <c r="AU174" i="2"/>
  <c r="AV174" i="2" s="1"/>
  <c r="AW174" i="2" s="1"/>
  <c r="AY177" i="2"/>
  <c r="BA177" i="2"/>
  <c r="BB177" i="2" s="1"/>
  <c r="BC177" i="2" s="1"/>
  <c r="AZ170" i="1"/>
  <c r="BA170" i="1" s="1"/>
  <c r="AY169" i="1"/>
  <c r="BB169" i="1"/>
  <c r="BC169" i="1" s="1"/>
  <c r="AS168" i="1"/>
  <c r="AV168" i="1"/>
  <c r="AW168" i="1" s="1"/>
  <c r="AT169" i="1"/>
  <c r="AU169" i="1" s="1"/>
  <c r="BA180" i="4" l="1"/>
  <c r="BB180" i="4" s="1"/>
  <c r="BC180" i="4" s="1"/>
  <c r="AY180" i="4"/>
  <c r="AZ181" i="4"/>
  <c r="AT181" i="4"/>
  <c r="AU180" i="4"/>
  <c r="AV180" i="4" s="1"/>
  <c r="AW180" i="4" s="1"/>
  <c r="AS180" i="4"/>
  <c r="AT176" i="2"/>
  <c r="AS175" i="2"/>
  <c r="AU175" i="2"/>
  <c r="AV175" i="2" s="1"/>
  <c r="AW175" i="2" s="1"/>
  <c r="BA178" i="2"/>
  <c r="BB178" i="2" s="1"/>
  <c r="BC178" i="2" s="1"/>
  <c r="AY178" i="2"/>
  <c r="AS169" i="1"/>
  <c r="AV169" i="1"/>
  <c r="AW169" i="1" s="1"/>
  <c r="AT170" i="1"/>
  <c r="AU170" i="1" s="1"/>
  <c r="AZ171" i="1"/>
  <c r="BA171" i="1" s="1"/>
  <c r="AY170" i="1"/>
  <c r="BB170" i="1"/>
  <c r="BC170" i="1" s="1"/>
  <c r="AT182" i="4" l="1"/>
  <c r="AU181" i="4"/>
  <c r="AV181" i="4" s="1"/>
  <c r="AW181" i="4" s="1"/>
  <c r="AS181" i="4"/>
  <c r="BA181" i="4"/>
  <c r="BB181" i="4" s="1"/>
  <c r="BC181" i="4" s="1"/>
  <c r="AY181" i="4"/>
  <c r="AZ182" i="4"/>
  <c r="AT177" i="2"/>
  <c r="AS176" i="2"/>
  <c r="AU176" i="2"/>
  <c r="AV176" i="2" s="1"/>
  <c r="AW176" i="2" s="1"/>
  <c r="AY179" i="2"/>
  <c r="BA179" i="2"/>
  <c r="BB179" i="2" s="1"/>
  <c r="BC179" i="2" s="1"/>
  <c r="AZ172" i="1"/>
  <c r="BA172" i="1" s="1"/>
  <c r="AY171" i="1"/>
  <c r="BB171" i="1"/>
  <c r="BC171" i="1" s="1"/>
  <c r="AS170" i="1"/>
  <c r="AV170" i="1"/>
  <c r="AW170" i="1" s="1"/>
  <c r="AT171" i="1"/>
  <c r="AU171" i="1" s="1"/>
  <c r="BA182" i="4" l="1"/>
  <c r="BB182" i="4" s="1"/>
  <c r="BC182" i="4" s="1"/>
  <c r="AY182" i="4"/>
  <c r="AZ183" i="4"/>
  <c r="AT183" i="4"/>
  <c r="AU182" i="4"/>
  <c r="AV182" i="4" s="1"/>
  <c r="AW182" i="4" s="1"/>
  <c r="AS182" i="4"/>
  <c r="AT178" i="2"/>
  <c r="AS177" i="2"/>
  <c r="AU177" i="2"/>
  <c r="AV177" i="2" s="1"/>
  <c r="AW177" i="2" s="1"/>
  <c r="BA180" i="2"/>
  <c r="BB180" i="2" s="1"/>
  <c r="BC180" i="2" s="1"/>
  <c r="AY180" i="2"/>
  <c r="AS171" i="1"/>
  <c r="AV171" i="1"/>
  <c r="AW171" i="1" s="1"/>
  <c r="AT172" i="1"/>
  <c r="AU172" i="1" s="1"/>
  <c r="AZ173" i="1"/>
  <c r="BA173" i="1" s="1"/>
  <c r="AY172" i="1"/>
  <c r="BB172" i="1"/>
  <c r="BC172" i="1" s="1"/>
  <c r="AT184" i="4" l="1"/>
  <c r="AU183" i="4"/>
  <c r="AV183" i="4" s="1"/>
  <c r="AW183" i="4" s="1"/>
  <c r="AS183" i="4"/>
  <c r="AZ184" i="4"/>
  <c r="BA183" i="4"/>
  <c r="BB183" i="4" s="1"/>
  <c r="BC183" i="4" s="1"/>
  <c r="AY183" i="4"/>
  <c r="AT179" i="2"/>
  <c r="AS178" i="2"/>
  <c r="AU178" i="2"/>
  <c r="AV178" i="2" s="1"/>
  <c r="AW178" i="2" s="1"/>
  <c r="AY181" i="2"/>
  <c r="BA181" i="2"/>
  <c r="BB181" i="2" s="1"/>
  <c r="BC181" i="2" s="1"/>
  <c r="AZ174" i="1"/>
  <c r="BA174" i="1" s="1"/>
  <c r="AY173" i="1"/>
  <c r="BB173" i="1"/>
  <c r="BC173" i="1" s="1"/>
  <c r="AS172" i="1"/>
  <c r="AV172" i="1"/>
  <c r="AW172" i="1" s="1"/>
  <c r="AT173" i="1"/>
  <c r="AU173" i="1" s="1"/>
  <c r="AZ185" i="4" l="1"/>
  <c r="AY184" i="4"/>
  <c r="BA184" i="4"/>
  <c r="BB184" i="4" s="1"/>
  <c r="BC184" i="4" s="1"/>
  <c r="AT185" i="4"/>
  <c r="AU184" i="4"/>
  <c r="AV184" i="4" s="1"/>
  <c r="AW184" i="4" s="1"/>
  <c r="AS184" i="4"/>
  <c r="AT180" i="2"/>
  <c r="AS179" i="2"/>
  <c r="AU179" i="2"/>
  <c r="AV179" i="2" s="1"/>
  <c r="AW179" i="2" s="1"/>
  <c r="BA182" i="2"/>
  <c r="BB182" i="2" s="1"/>
  <c r="BC182" i="2" s="1"/>
  <c r="AY182" i="2"/>
  <c r="AS173" i="1"/>
  <c r="AV173" i="1"/>
  <c r="AW173" i="1" s="1"/>
  <c r="AT174" i="1"/>
  <c r="AU174" i="1" s="1"/>
  <c r="AZ175" i="1"/>
  <c r="BA175" i="1" s="1"/>
  <c r="AY174" i="1"/>
  <c r="BB174" i="1"/>
  <c r="BC174" i="1" s="1"/>
  <c r="AT186" i="4" l="1"/>
  <c r="AU185" i="4"/>
  <c r="AV185" i="4" s="1"/>
  <c r="AW185" i="4" s="1"/>
  <c r="AS185" i="4"/>
  <c r="BA185" i="4"/>
  <c r="BB185" i="4" s="1"/>
  <c r="BC185" i="4" s="1"/>
  <c r="AY185" i="4"/>
  <c r="AZ186" i="4"/>
  <c r="AT181" i="2"/>
  <c r="AS180" i="2"/>
  <c r="AU180" i="2"/>
  <c r="AV180" i="2" s="1"/>
  <c r="AW180" i="2" s="1"/>
  <c r="AY183" i="2"/>
  <c r="BA183" i="2"/>
  <c r="BB183" i="2" s="1"/>
  <c r="BC183" i="2" s="1"/>
  <c r="AZ176" i="1"/>
  <c r="BA176" i="1" s="1"/>
  <c r="AY175" i="1"/>
  <c r="BB175" i="1"/>
  <c r="BC175" i="1" s="1"/>
  <c r="AS174" i="1"/>
  <c r="AV174" i="1"/>
  <c r="AW174" i="1" s="1"/>
  <c r="AT175" i="1"/>
  <c r="AU175" i="1" s="1"/>
  <c r="BA186" i="4" l="1"/>
  <c r="BB186" i="4" s="1"/>
  <c r="BC186" i="4" s="1"/>
  <c r="AY186" i="4"/>
  <c r="AZ187" i="4"/>
  <c r="AT187" i="4"/>
  <c r="AU186" i="4"/>
  <c r="AV186" i="4" s="1"/>
  <c r="AW186" i="4" s="1"/>
  <c r="AS186" i="4"/>
  <c r="AT182" i="2"/>
  <c r="AS181" i="2"/>
  <c r="AU181" i="2"/>
  <c r="AV181" i="2" s="1"/>
  <c r="AW181" i="2" s="1"/>
  <c r="BA184" i="2"/>
  <c r="BB184" i="2" s="1"/>
  <c r="BC184" i="2" s="1"/>
  <c r="AY184" i="2"/>
  <c r="AZ177" i="1"/>
  <c r="BA177" i="1" s="1"/>
  <c r="AY176" i="1"/>
  <c r="BB176" i="1"/>
  <c r="BC176" i="1" s="1"/>
  <c r="AS175" i="1"/>
  <c r="AV175" i="1"/>
  <c r="AW175" i="1" s="1"/>
  <c r="AT176" i="1"/>
  <c r="AU176" i="1" s="1"/>
  <c r="AT188" i="4" l="1"/>
  <c r="AU187" i="4"/>
  <c r="AV187" i="4" s="1"/>
  <c r="AW187" i="4" s="1"/>
  <c r="AS187" i="4"/>
  <c r="BA187" i="4"/>
  <c r="BB187" i="4" s="1"/>
  <c r="BC187" i="4" s="1"/>
  <c r="AY187" i="4"/>
  <c r="AZ188" i="4"/>
  <c r="AT183" i="2"/>
  <c r="AS182" i="2"/>
  <c r="AU182" i="2"/>
  <c r="AV182" i="2" s="1"/>
  <c r="AW182" i="2" s="1"/>
  <c r="AY185" i="2"/>
  <c r="BA185" i="2"/>
  <c r="BB185" i="2" s="1"/>
  <c r="BC185" i="2" s="1"/>
  <c r="AS176" i="1"/>
  <c r="AV176" i="1"/>
  <c r="AW176" i="1" s="1"/>
  <c r="AT177" i="1"/>
  <c r="AU177" i="1" s="1"/>
  <c r="AZ178" i="1"/>
  <c r="BA178" i="1" s="1"/>
  <c r="AY177" i="1"/>
  <c r="BB177" i="1"/>
  <c r="BC177" i="1" s="1"/>
  <c r="BA188" i="4" l="1"/>
  <c r="BB188" i="4" s="1"/>
  <c r="BC188" i="4" s="1"/>
  <c r="AY188" i="4"/>
  <c r="AZ189" i="4"/>
  <c r="AT189" i="4"/>
  <c r="AU188" i="4"/>
  <c r="AV188" i="4" s="1"/>
  <c r="AW188" i="4" s="1"/>
  <c r="AS188" i="4"/>
  <c r="AT184" i="2"/>
  <c r="AS183" i="2"/>
  <c r="AU183" i="2"/>
  <c r="AV183" i="2" s="1"/>
  <c r="AW183" i="2" s="1"/>
  <c r="BA186" i="2"/>
  <c r="BB186" i="2" s="1"/>
  <c r="BC186" i="2" s="1"/>
  <c r="AY186" i="2"/>
  <c r="AZ179" i="1"/>
  <c r="BA179" i="1" s="1"/>
  <c r="AY178" i="1"/>
  <c r="BB178" i="1"/>
  <c r="BC178" i="1" s="1"/>
  <c r="AS177" i="1"/>
  <c r="AV177" i="1"/>
  <c r="AW177" i="1" s="1"/>
  <c r="AT178" i="1"/>
  <c r="AU178" i="1" s="1"/>
  <c r="AT190" i="4" l="1"/>
  <c r="AU189" i="4"/>
  <c r="AV189" i="4" s="1"/>
  <c r="AW189" i="4" s="1"/>
  <c r="AS189" i="4"/>
  <c r="BA189" i="4"/>
  <c r="BB189" i="4" s="1"/>
  <c r="BC189" i="4" s="1"/>
  <c r="AY189" i="4"/>
  <c r="AZ190" i="4"/>
  <c r="AT185" i="2"/>
  <c r="AS184" i="2"/>
  <c r="AU184" i="2"/>
  <c r="AV184" i="2" s="1"/>
  <c r="AW184" i="2" s="1"/>
  <c r="AY187" i="2"/>
  <c r="BA187" i="2"/>
  <c r="BB187" i="2" s="1"/>
  <c r="BC187" i="2" s="1"/>
  <c r="AS178" i="1"/>
  <c r="AV178" i="1"/>
  <c r="AW178" i="1" s="1"/>
  <c r="AT179" i="1"/>
  <c r="AU179" i="1" s="1"/>
  <c r="AZ180" i="1"/>
  <c r="BA180" i="1" s="1"/>
  <c r="AY179" i="1"/>
  <c r="BB179" i="1"/>
  <c r="BC179" i="1" s="1"/>
  <c r="BA190" i="4" l="1"/>
  <c r="BB190" i="4" s="1"/>
  <c r="BC190" i="4" s="1"/>
  <c r="AY190" i="4"/>
  <c r="AZ191" i="4"/>
  <c r="AT191" i="4"/>
  <c r="AU190" i="4"/>
  <c r="AV190" i="4" s="1"/>
  <c r="AW190" i="4" s="1"/>
  <c r="AS190" i="4"/>
  <c r="AT186" i="2"/>
  <c r="AS185" i="2"/>
  <c r="AU185" i="2"/>
  <c r="AV185" i="2" s="1"/>
  <c r="AW185" i="2" s="1"/>
  <c r="BA188" i="2"/>
  <c r="BB188" i="2" s="1"/>
  <c r="BC188" i="2" s="1"/>
  <c r="AY188" i="2"/>
  <c r="BB180" i="1"/>
  <c r="BC180" i="1" s="1"/>
  <c r="AZ181" i="1"/>
  <c r="BA181" i="1" s="1"/>
  <c r="AY180" i="1"/>
  <c r="AS179" i="1"/>
  <c r="AV179" i="1"/>
  <c r="AW179" i="1" s="1"/>
  <c r="AT180" i="1"/>
  <c r="AU180" i="1" s="1"/>
  <c r="AT192" i="4" l="1"/>
  <c r="AU191" i="4"/>
  <c r="AV191" i="4" s="1"/>
  <c r="AW191" i="4" s="1"/>
  <c r="AS191" i="4"/>
  <c r="BA191" i="4"/>
  <c r="BB191" i="4" s="1"/>
  <c r="BC191" i="4" s="1"/>
  <c r="AY191" i="4"/>
  <c r="AZ192" i="4"/>
  <c r="AT187" i="2"/>
  <c r="AS186" i="2"/>
  <c r="AU186" i="2"/>
  <c r="AV186" i="2" s="1"/>
  <c r="AW186" i="2" s="1"/>
  <c r="AY189" i="2"/>
  <c r="BA189" i="2"/>
  <c r="BB189" i="2" s="1"/>
  <c r="BC189" i="2" s="1"/>
  <c r="AS180" i="1"/>
  <c r="AV180" i="1"/>
  <c r="AW180" i="1" s="1"/>
  <c r="AT181" i="1"/>
  <c r="AU181" i="1" s="1"/>
  <c r="AZ182" i="1"/>
  <c r="BA182" i="1" s="1"/>
  <c r="AY181" i="1"/>
  <c r="BB181" i="1"/>
  <c r="BC181" i="1" s="1"/>
  <c r="BA192" i="4" l="1"/>
  <c r="BB192" i="4" s="1"/>
  <c r="BC192" i="4" s="1"/>
  <c r="AY192" i="4"/>
  <c r="AZ193" i="4"/>
  <c r="AT193" i="4"/>
  <c r="AU192" i="4"/>
  <c r="AV192" i="4" s="1"/>
  <c r="AW192" i="4" s="1"/>
  <c r="AS192" i="4"/>
  <c r="AT188" i="2"/>
  <c r="AS187" i="2"/>
  <c r="AU187" i="2"/>
  <c r="AV187" i="2" s="1"/>
  <c r="AW187" i="2" s="1"/>
  <c r="BA190" i="2"/>
  <c r="BB190" i="2" s="1"/>
  <c r="BC190" i="2" s="1"/>
  <c r="AY190" i="2"/>
  <c r="AZ183" i="1"/>
  <c r="BA183" i="1" s="1"/>
  <c r="AY182" i="1"/>
  <c r="BB182" i="1"/>
  <c r="BC182" i="1" s="1"/>
  <c r="AS181" i="1"/>
  <c r="AV181" i="1"/>
  <c r="AW181" i="1" s="1"/>
  <c r="AT182" i="1"/>
  <c r="AU182" i="1" s="1"/>
  <c r="AT194" i="4" l="1"/>
  <c r="AU193" i="4"/>
  <c r="AV193" i="4" s="1"/>
  <c r="AW193" i="4" s="1"/>
  <c r="AS193" i="4"/>
  <c r="BA193" i="4"/>
  <c r="BB193" i="4" s="1"/>
  <c r="BC193" i="4" s="1"/>
  <c r="AY193" i="4"/>
  <c r="AZ194" i="4"/>
  <c r="AT189" i="2"/>
  <c r="AS188" i="2"/>
  <c r="AU188" i="2"/>
  <c r="AV188" i="2" s="1"/>
  <c r="AW188" i="2" s="1"/>
  <c r="AY191" i="2"/>
  <c r="BA191" i="2"/>
  <c r="BB191" i="2" s="1"/>
  <c r="BC191" i="2" s="1"/>
  <c r="AS182" i="1"/>
  <c r="AV182" i="1"/>
  <c r="AW182" i="1" s="1"/>
  <c r="AT183" i="1"/>
  <c r="AU183" i="1" s="1"/>
  <c r="AZ184" i="1"/>
  <c r="BA184" i="1" s="1"/>
  <c r="BB183" i="1"/>
  <c r="BC183" i="1" s="1"/>
  <c r="AY183" i="1"/>
  <c r="BA194" i="4" l="1"/>
  <c r="BB194" i="4" s="1"/>
  <c r="BC194" i="4" s="1"/>
  <c r="AY194" i="4"/>
  <c r="AZ195" i="4"/>
  <c r="AT195" i="4"/>
  <c r="AU194" i="4"/>
  <c r="AV194" i="4" s="1"/>
  <c r="AW194" i="4" s="1"/>
  <c r="AS194" i="4"/>
  <c r="AT190" i="2"/>
  <c r="AS189" i="2"/>
  <c r="AU189" i="2"/>
  <c r="AV189" i="2" s="1"/>
  <c r="AW189" i="2" s="1"/>
  <c r="BA192" i="2"/>
  <c r="BB192" i="2" s="1"/>
  <c r="BC192" i="2" s="1"/>
  <c r="AY192" i="2"/>
  <c r="AZ185" i="1"/>
  <c r="BA185" i="1" s="1"/>
  <c r="AY184" i="1"/>
  <c r="BB184" i="1"/>
  <c r="BC184" i="1" s="1"/>
  <c r="AS183" i="1"/>
  <c r="AV183" i="1"/>
  <c r="AW183" i="1" s="1"/>
  <c r="AT184" i="1"/>
  <c r="AU184" i="1" s="1"/>
  <c r="AT196" i="4" l="1"/>
  <c r="AU195" i="4"/>
  <c r="AV195" i="4" s="1"/>
  <c r="AW195" i="4" s="1"/>
  <c r="AS195" i="4"/>
  <c r="AZ196" i="4"/>
  <c r="BA195" i="4"/>
  <c r="BB195" i="4" s="1"/>
  <c r="BC195" i="4" s="1"/>
  <c r="AY195" i="4"/>
  <c r="AT191" i="2"/>
  <c r="AS190" i="2"/>
  <c r="AU190" i="2"/>
  <c r="AV190" i="2" s="1"/>
  <c r="AW190" i="2" s="1"/>
  <c r="AY193" i="2"/>
  <c r="BA193" i="2"/>
  <c r="BB193" i="2" s="1"/>
  <c r="BC193" i="2" s="1"/>
  <c r="AS184" i="1"/>
  <c r="AV184" i="1"/>
  <c r="AW184" i="1" s="1"/>
  <c r="AT185" i="1"/>
  <c r="AU185" i="1" s="1"/>
  <c r="AZ186" i="1"/>
  <c r="BA186" i="1" s="1"/>
  <c r="BB185" i="1"/>
  <c r="BC185" i="1" s="1"/>
  <c r="AY185" i="1"/>
  <c r="BA196" i="4" l="1"/>
  <c r="BB196" i="4" s="1"/>
  <c r="BC196" i="4" s="1"/>
  <c r="AY196" i="4"/>
  <c r="AZ197" i="4"/>
  <c r="AT197" i="4"/>
  <c r="AU196" i="4"/>
  <c r="AV196" i="4" s="1"/>
  <c r="AW196" i="4" s="1"/>
  <c r="AS196" i="4"/>
  <c r="AT192" i="2"/>
  <c r="AS191" i="2"/>
  <c r="AU191" i="2"/>
  <c r="AV191" i="2" s="1"/>
  <c r="AW191" i="2" s="1"/>
  <c r="BA194" i="2"/>
  <c r="BB194" i="2" s="1"/>
  <c r="BC194" i="2" s="1"/>
  <c r="AY194" i="2"/>
  <c r="AZ187" i="1"/>
  <c r="BA187" i="1" s="1"/>
  <c r="AY186" i="1"/>
  <c r="BB186" i="1"/>
  <c r="BC186" i="1" s="1"/>
  <c r="AS185" i="1"/>
  <c r="AV185" i="1"/>
  <c r="AW185" i="1" s="1"/>
  <c r="AT186" i="1"/>
  <c r="AU186" i="1" s="1"/>
  <c r="AT198" i="4" l="1"/>
  <c r="AS197" i="4"/>
  <c r="AU197" i="4"/>
  <c r="AV197" i="4" s="1"/>
  <c r="AW197" i="4" s="1"/>
  <c r="BA197" i="4"/>
  <c r="BB197" i="4" s="1"/>
  <c r="BC197" i="4" s="1"/>
  <c r="AY197" i="4"/>
  <c r="AZ198" i="4"/>
  <c r="AT193" i="2"/>
  <c r="AS192" i="2"/>
  <c r="AU192" i="2"/>
  <c r="AV192" i="2" s="1"/>
  <c r="AW192" i="2" s="1"/>
  <c r="AY195" i="2"/>
  <c r="BA195" i="2"/>
  <c r="BB195" i="2" s="1"/>
  <c r="BC195" i="2" s="1"/>
  <c r="AS186" i="1"/>
  <c r="AV186" i="1"/>
  <c r="AW186" i="1" s="1"/>
  <c r="AT187" i="1"/>
  <c r="AU187" i="1" s="1"/>
  <c r="AZ188" i="1"/>
  <c r="BA188" i="1" s="1"/>
  <c r="BB187" i="1"/>
  <c r="BC187" i="1" s="1"/>
  <c r="AY187" i="1"/>
  <c r="BA198" i="4" l="1"/>
  <c r="BB198" i="4" s="1"/>
  <c r="BC198" i="4" s="1"/>
  <c r="AY198" i="4"/>
  <c r="AZ199" i="4"/>
  <c r="AT199" i="4"/>
  <c r="AU198" i="4"/>
  <c r="AV198" i="4" s="1"/>
  <c r="AW198" i="4" s="1"/>
  <c r="AS198" i="4"/>
  <c r="AT194" i="2"/>
  <c r="AS193" i="2"/>
  <c r="AU193" i="2"/>
  <c r="AV193" i="2" s="1"/>
  <c r="AW193" i="2" s="1"/>
  <c r="BA196" i="2"/>
  <c r="BB196" i="2" s="1"/>
  <c r="BC196" i="2" s="1"/>
  <c r="AY196" i="2"/>
  <c r="AZ189" i="1"/>
  <c r="BA189" i="1" s="1"/>
  <c r="AY188" i="1"/>
  <c r="BB188" i="1"/>
  <c r="BC188" i="1" s="1"/>
  <c r="AS187" i="1"/>
  <c r="AV187" i="1"/>
  <c r="AW187" i="1" s="1"/>
  <c r="AT188" i="1"/>
  <c r="AU188" i="1" s="1"/>
  <c r="AT200" i="4" l="1"/>
  <c r="AS199" i="4"/>
  <c r="AU199" i="4"/>
  <c r="AV199" i="4" s="1"/>
  <c r="AW199" i="4" s="1"/>
  <c r="BA199" i="4"/>
  <c r="BB199" i="4" s="1"/>
  <c r="BC199" i="4" s="1"/>
  <c r="AY199" i="4"/>
  <c r="AZ200" i="4"/>
  <c r="AT195" i="2"/>
  <c r="AS194" i="2"/>
  <c r="AU194" i="2"/>
  <c r="AV194" i="2" s="1"/>
  <c r="AW194" i="2" s="1"/>
  <c r="BA197" i="2"/>
  <c r="BB197" i="2" s="1"/>
  <c r="BC197" i="2" s="1"/>
  <c r="AY197" i="2"/>
  <c r="AS188" i="1"/>
  <c r="AV188" i="1"/>
  <c r="AW188" i="1" s="1"/>
  <c r="AT189" i="1"/>
  <c r="AU189" i="1" s="1"/>
  <c r="AZ190" i="1"/>
  <c r="BA190" i="1" s="1"/>
  <c r="BB189" i="1"/>
  <c r="BC189" i="1" s="1"/>
  <c r="AY189" i="1"/>
  <c r="BA200" i="4" l="1"/>
  <c r="BB200" i="4" s="1"/>
  <c r="BC200" i="4" s="1"/>
  <c r="AY200" i="4"/>
  <c r="AZ201" i="4"/>
  <c r="AT201" i="4"/>
  <c r="AU200" i="4"/>
  <c r="AV200" i="4" s="1"/>
  <c r="AW200" i="4" s="1"/>
  <c r="AS200" i="4"/>
  <c r="AT196" i="2"/>
  <c r="AS195" i="2"/>
  <c r="AU195" i="2"/>
  <c r="AV195" i="2" s="1"/>
  <c r="AW195" i="2" s="1"/>
  <c r="BA198" i="2"/>
  <c r="BB198" i="2" s="1"/>
  <c r="BC198" i="2" s="1"/>
  <c r="AY198" i="2"/>
  <c r="AZ191" i="1"/>
  <c r="BA191" i="1" s="1"/>
  <c r="AY190" i="1"/>
  <c r="BB190" i="1"/>
  <c r="BC190" i="1" s="1"/>
  <c r="AS189" i="1"/>
  <c r="AV189" i="1"/>
  <c r="AW189" i="1" s="1"/>
  <c r="AT190" i="1"/>
  <c r="AU190" i="1" s="1"/>
  <c r="AT202" i="4" l="1"/>
  <c r="AS201" i="4"/>
  <c r="AU201" i="4"/>
  <c r="AV201" i="4" s="1"/>
  <c r="AW201" i="4" s="1"/>
  <c r="BA201" i="4"/>
  <c r="BB201" i="4" s="1"/>
  <c r="BC201" i="4" s="1"/>
  <c r="AY201" i="4"/>
  <c r="AZ202" i="4"/>
  <c r="AT197" i="2"/>
  <c r="AU196" i="2"/>
  <c r="AV196" i="2" s="1"/>
  <c r="AW196" i="2" s="1"/>
  <c r="AS196" i="2"/>
  <c r="BA199" i="2"/>
  <c r="BB199" i="2" s="1"/>
  <c r="BC199" i="2" s="1"/>
  <c r="AY199" i="2"/>
  <c r="AS190" i="1"/>
  <c r="AV190" i="1"/>
  <c r="AW190" i="1" s="1"/>
  <c r="AT191" i="1"/>
  <c r="AU191" i="1" s="1"/>
  <c r="AZ192" i="1"/>
  <c r="BA192" i="1" s="1"/>
  <c r="BB191" i="1"/>
  <c r="BC191" i="1" s="1"/>
  <c r="AY191" i="1"/>
  <c r="BA202" i="4" l="1"/>
  <c r="BB202" i="4" s="1"/>
  <c r="BC202" i="4" s="1"/>
  <c r="AY202" i="4"/>
  <c r="AZ203" i="4"/>
  <c r="AT203" i="4"/>
  <c r="AU202" i="4"/>
  <c r="AV202" i="4" s="1"/>
  <c r="AW202" i="4" s="1"/>
  <c r="AS202" i="4"/>
  <c r="AT198" i="2"/>
  <c r="AS197" i="2"/>
  <c r="AU197" i="2"/>
  <c r="AV197" i="2" s="1"/>
  <c r="AW197" i="2" s="1"/>
  <c r="BA200" i="2"/>
  <c r="BB200" i="2" s="1"/>
  <c r="BC200" i="2" s="1"/>
  <c r="AY200" i="2"/>
  <c r="AZ193" i="1"/>
  <c r="BA193" i="1" s="1"/>
  <c r="AY192" i="1"/>
  <c r="BB192" i="1"/>
  <c r="BC192" i="1" s="1"/>
  <c r="AS191" i="1"/>
  <c r="AV191" i="1"/>
  <c r="AW191" i="1" s="1"/>
  <c r="AT192" i="1"/>
  <c r="AU192" i="1" s="1"/>
  <c r="AT204" i="4" l="1"/>
  <c r="AS203" i="4"/>
  <c r="AU203" i="4"/>
  <c r="AV203" i="4" s="1"/>
  <c r="AW203" i="4" s="1"/>
  <c r="BA203" i="4"/>
  <c r="BB203" i="4" s="1"/>
  <c r="BC203" i="4" s="1"/>
  <c r="AY203" i="4"/>
  <c r="AZ204" i="4"/>
  <c r="AT199" i="2"/>
  <c r="AU198" i="2"/>
  <c r="AV198" i="2" s="1"/>
  <c r="AW198" i="2" s="1"/>
  <c r="AS198" i="2"/>
  <c r="BA201" i="2"/>
  <c r="BB201" i="2" s="1"/>
  <c r="BC201" i="2" s="1"/>
  <c r="AY201" i="2"/>
  <c r="AS192" i="1"/>
  <c r="AV192" i="1"/>
  <c r="AW192" i="1" s="1"/>
  <c r="AT193" i="1"/>
  <c r="AU193" i="1" s="1"/>
  <c r="AZ194" i="1"/>
  <c r="BA194" i="1" s="1"/>
  <c r="BB193" i="1"/>
  <c r="BC193" i="1" s="1"/>
  <c r="AY193" i="1"/>
  <c r="BA204" i="4" l="1"/>
  <c r="BB204" i="4" s="1"/>
  <c r="BC204" i="4" s="1"/>
  <c r="AY204" i="4"/>
  <c r="AZ205" i="4"/>
  <c r="AT205" i="4"/>
  <c r="AU204" i="4"/>
  <c r="AV204" i="4" s="1"/>
  <c r="AW204" i="4" s="1"/>
  <c r="AS204" i="4"/>
  <c r="AT200" i="2"/>
  <c r="AS199" i="2"/>
  <c r="AU199" i="2"/>
  <c r="AV199" i="2" s="1"/>
  <c r="AW199" i="2" s="1"/>
  <c r="BA202" i="2"/>
  <c r="BB202" i="2" s="1"/>
  <c r="BC202" i="2" s="1"/>
  <c r="AY202" i="2"/>
  <c r="AZ195" i="1"/>
  <c r="BA195" i="1" s="1"/>
  <c r="AY194" i="1"/>
  <c r="BB194" i="1"/>
  <c r="BC194" i="1" s="1"/>
  <c r="AS193" i="1"/>
  <c r="AV193" i="1"/>
  <c r="AW193" i="1" s="1"/>
  <c r="AT194" i="1"/>
  <c r="AU194" i="1" s="1"/>
  <c r="AT206" i="4" l="1"/>
  <c r="AS205" i="4"/>
  <c r="AU205" i="4"/>
  <c r="AV205" i="4" s="1"/>
  <c r="AW205" i="4" s="1"/>
  <c r="BA205" i="4"/>
  <c r="BB205" i="4" s="1"/>
  <c r="BC205" i="4" s="1"/>
  <c r="AY205" i="4"/>
  <c r="AZ206" i="4"/>
  <c r="AT201" i="2"/>
  <c r="AU200" i="2"/>
  <c r="AV200" i="2" s="1"/>
  <c r="AW200" i="2" s="1"/>
  <c r="AS200" i="2"/>
  <c r="BA203" i="2"/>
  <c r="BB203" i="2" s="1"/>
  <c r="BC203" i="2" s="1"/>
  <c r="AY203" i="2"/>
  <c r="AS194" i="1"/>
  <c r="AV194" i="1"/>
  <c r="AW194" i="1" s="1"/>
  <c r="AT195" i="1"/>
  <c r="AU195" i="1" s="1"/>
  <c r="AZ196" i="1"/>
  <c r="BA196" i="1" s="1"/>
  <c r="BB195" i="1"/>
  <c r="BC195" i="1" s="1"/>
  <c r="AY195" i="1"/>
  <c r="BA206" i="4" l="1"/>
  <c r="BB206" i="4" s="1"/>
  <c r="BC206" i="4" s="1"/>
  <c r="AY206" i="4"/>
  <c r="AZ207" i="4"/>
  <c r="AT207" i="4"/>
  <c r="AU206" i="4"/>
  <c r="AV206" i="4" s="1"/>
  <c r="AW206" i="4" s="1"/>
  <c r="AS206" i="4"/>
  <c r="AT202" i="2"/>
  <c r="AS201" i="2"/>
  <c r="AU201" i="2"/>
  <c r="AV201" i="2" s="1"/>
  <c r="AW201" i="2" s="1"/>
  <c r="BA204" i="2"/>
  <c r="BB204" i="2" s="1"/>
  <c r="BC204" i="2" s="1"/>
  <c r="AY204" i="2"/>
  <c r="AZ197" i="1"/>
  <c r="BA197" i="1" s="1"/>
  <c r="AY196" i="1"/>
  <c r="BB196" i="1"/>
  <c r="BC196" i="1" s="1"/>
  <c r="AS195" i="1"/>
  <c r="AV195" i="1"/>
  <c r="AW195" i="1" s="1"/>
  <c r="AT196" i="1"/>
  <c r="AU196" i="1" s="1"/>
  <c r="AT208" i="4" l="1"/>
  <c r="AU207" i="4"/>
  <c r="AV207" i="4" s="1"/>
  <c r="AW207" i="4" s="1"/>
  <c r="AS207" i="4"/>
  <c r="BA207" i="4"/>
  <c r="BB207" i="4" s="1"/>
  <c r="BC207" i="4" s="1"/>
  <c r="AY207" i="4"/>
  <c r="AZ208" i="4"/>
  <c r="AT203" i="2"/>
  <c r="AU202" i="2"/>
  <c r="AV202" i="2" s="1"/>
  <c r="AW202" i="2" s="1"/>
  <c r="AS202" i="2"/>
  <c r="BA205" i="2"/>
  <c r="BB205" i="2" s="1"/>
  <c r="BC205" i="2" s="1"/>
  <c r="AY205" i="2"/>
  <c r="AS196" i="1"/>
  <c r="AV196" i="1"/>
  <c r="AW196" i="1" s="1"/>
  <c r="AT197" i="1"/>
  <c r="AU197" i="1" s="1"/>
  <c r="AZ198" i="1"/>
  <c r="BA198" i="1" s="1"/>
  <c r="BB197" i="1"/>
  <c r="BC197" i="1" s="1"/>
  <c r="AY197" i="1"/>
  <c r="BA208" i="4" l="1"/>
  <c r="BB208" i="4" s="1"/>
  <c r="BC208" i="4" s="1"/>
  <c r="AY208" i="4"/>
  <c r="AZ209" i="4"/>
  <c r="AT209" i="4"/>
  <c r="AU208" i="4"/>
  <c r="AV208" i="4" s="1"/>
  <c r="AW208" i="4" s="1"/>
  <c r="AS208" i="4"/>
  <c r="AT204" i="2"/>
  <c r="AS203" i="2"/>
  <c r="AU203" i="2"/>
  <c r="AV203" i="2" s="1"/>
  <c r="AW203" i="2" s="1"/>
  <c r="BA206" i="2"/>
  <c r="BB206" i="2" s="1"/>
  <c r="BC206" i="2" s="1"/>
  <c r="AY206" i="2"/>
  <c r="AZ199" i="1"/>
  <c r="BA199" i="1" s="1"/>
  <c r="AY198" i="1"/>
  <c r="BB198" i="1"/>
  <c r="BC198" i="1" s="1"/>
  <c r="AS197" i="1"/>
  <c r="AV197" i="1"/>
  <c r="AW197" i="1" s="1"/>
  <c r="AT198" i="1"/>
  <c r="AU198" i="1" s="1"/>
  <c r="AT210" i="4" l="1"/>
  <c r="AU209" i="4"/>
  <c r="AV209" i="4" s="1"/>
  <c r="AW209" i="4" s="1"/>
  <c r="AS209" i="4"/>
  <c r="BA209" i="4"/>
  <c r="BB209" i="4" s="1"/>
  <c r="BC209" i="4" s="1"/>
  <c r="AY209" i="4"/>
  <c r="AZ210" i="4"/>
  <c r="AT205" i="2"/>
  <c r="AU204" i="2"/>
  <c r="AV204" i="2" s="1"/>
  <c r="AW204" i="2" s="1"/>
  <c r="AS204" i="2"/>
  <c r="BA207" i="2"/>
  <c r="BB207" i="2" s="1"/>
  <c r="BC207" i="2" s="1"/>
  <c r="AY207" i="2"/>
  <c r="AS198" i="1"/>
  <c r="AV198" i="1"/>
  <c r="AW198" i="1" s="1"/>
  <c r="AT199" i="1"/>
  <c r="AU199" i="1" s="1"/>
  <c r="AZ200" i="1"/>
  <c r="BA200" i="1" s="1"/>
  <c r="BB199" i="1"/>
  <c r="BC199" i="1" s="1"/>
  <c r="AY199" i="1"/>
  <c r="BA210" i="4" l="1"/>
  <c r="BB210" i="4" s="1"/>
  <c r="BC210" i="4" s="1"/>
  <c r="AY210" i="4"/>
  <c r="AZ211" i="4"/>
  <c r="AT211" i="4"/>
  <c r="AU210" i="4"/>
  <c r="AV210" i="4" s="1"/>
  <c r="AW210" i="4" s="1"/>
  <c r="AS210" i="4"/>
  <c r="AT206" i="2"/>
  <c r="AS205" i="2"/>
  <c r="AU205" i="2"/>
  <c r="AV205" i="2" s="1"/>
  <c r="AW205" i="2" s="1"/>
  <c r="BA208" i="2"/>
  <c r="BB208" i="2" s="1"/>
  <c r="BC208" i="2" s="1"/>
  <c r="AY208" i="2"/>
  <c r="AZ201" i="1"/>
  <c r="BA201" i="1" s="1"/>
  <c r="AY200" i="1"/>
  <c r="BB200" i="1"/>
  <c r="BC200" i="1" s="1"/>
  <c r="AS199" i="1"/>
  <c r="AV199" i="1"/>
  <c r="AW199" i="1" s="1"/>
  <c r="AT200" i="1"/>
  <c r="AU200" i="1" s="1"/>
  <c r="AT212" i="4" l="1"/>
  <c r="AU211" i="4"/>
  <c r="AV211" i="4" s="1"/>
  <c r="AW211" i="4" s="1"/>
  <c r="AS211" i="4"/>
  <c r="BA211" i="4"/>
  <c r="BB211" i="4" s="1"/>
  <c r="BC211" i="4" s="1"/>
  <c r="AY211" i="4"/>
  <c r="AZ212" i="4"/>
  <c r="AT207" i="2"/>
  <c r="AU206" i="2"/>
  <c r="AV206" i="2" s="1"/>
  <c r="AW206" i="2" s="1"/>
  <c r="AS206" i="2"/>
  <c r="BA209" i="2"/>
  <c r="BB209" i="2" s="1"/>
  <c r="BC209" i="2" s="1"/>
  <c r="AY209" i="2"/>
  <c r="AS200" i="1"/>
  <c r="AV200" i="1"/>
  <c r="AW200" i="1" s="1"/>
  <c r="AT201" i="1"/>
  <c r="AU201" i="1" s="1"/>
  <c r="AZ202" i="1"/>
  <c r="BA202" i="1" s="1"/>
  <c r="BB201" i="1"/>
  <c r="BC201" i="1" s="1"/>
  <c r="AY201" i="1"/>
  <c r="BA212" i="4" l="1"/>
  <c r="BC2" i="4" s="1"/>
  <c r="AY212" i="4"/>
  <c r="AU212" i="4"/>
  <c r="AW2" i="4" s="1"/>
  <c r="AS212" i="4"/>
  <c r="AT208" i="2"/>
  <c r="AS207" i="2"/>
  <c r="AU207" i="2"/>
  <c r="AV207" i="2" s="1"/>
  <c r="AW207" i="2" s="1"/>
  <c r="BA210" i="2"/>
  <c r="BB210" i="2" s="1"/>
  <c r="BC210" i="2" s="1"/>
  <c r="AY210" i="2"/>
  <c r="AZ203" i="1"/>
  <c r="BA203" i="1" s="1"/>
  <c r="AY202" i="1"/>
  <c r="BB202" i="1"/>
  <c r="BC202" i="1" s="1"/>
  <c r="AS201" i="1"/>
  <c r="AV201" i="1"/>
  <c r="AW201" i="1" s="1"/>
  <c r="AT202" i="1"/>
  <c r="AU202" i="1" s="1"/>
  <c r="BB212" i="4" l="1"/>
  <c r="BC212" i="4" s="1"/>
  <c r="BC3" i="4" s="1"/>
  <c r="BC4" i="4" s="1"/>
  <c r="AV212" i="4"/>
  <c r="AW212" i="4" s="1"/>
  <c r="AW3" i="4" s="1"/>
  <c r="BE3" i="4" s="1"/>
  <c r="AT209" i="2"/>
  <c r="AU208" i="2"/>
  <c r="AV208" i="2" s="1"/>
  <c r="AW208" i="2" s="1"/>
  <c r="AS208" i="2"/>
  <c r="BA211" i="2"/>
  <c r="BB211" i="2" s="1"/>
  <c r="BC211" i="2" s="1"/>
  <c r="AY211" i="2"/>
  <c r="AS202" i="1"/>
  <c r="AV202" i="1"/>
  <c r="AW202" i="1" s="1"/>
  <c r="AT203" i="1"/>
  <c r="AU203" i="1" s="1"/>
  <c r="AZ204" i="1"/>
  <c r="BA204" i="1" s="1"/>
  <c r="BB203" i="1"/>
  <c r="BC203" i="1" s="1"/>
  <c r="AY203" i="1"/>
  <c r="BH3" i="4" l="1"/>
  <c r="AW4" i="4"/>
  <c r="AT210" i="2"/>
  <c r="AS209" i="2"/>
  <c r="AU209" i="2"/>
  <c r="AV209" i="2" s="1"/>
  <c r="AW209" i="2" s="1"/>
  <c r="BA212" i="2"/>
  <c r="BC2" i="2" s="1"/>
  <c r="AY212" i="2"/>
  <c r="AZ205" i="1"/>
  <c r="BA205" i="1" s="1"/>
  <c r="AY204" i="1"/>
  <c r="BB204" i="1"/>
  <c r="BC204" i="1" s="1"/>
  <c r="AS203" i="1"/>
  <c r="AV203" i="1"/>
  <c r="AW203" i="1" s="1"/>
  <c r="AT204" i="1"/>
  <c r="AU204" i="1" s="1"/>
  <c r="BF3" i="4" l="1"/>
  <c r="BG3" i="4" s="1"/>
  <c r="AT211" i="2"/>
  <c r="AU210" i="2"/>
  <c r="AV210" i="2" s="1"/>
  <c r="AW210" i="2" s="1"/>
  <c r="AS210" i="2"/>
  <c r="BB212" i="2"/>
  <c r="BC212" i="2" s="1"/>
  <c r="BC3" i="2" s="1"/>
  <c r="BC4" i="2" s="1"/>
  <c r="AS204" i="1"/>
  <c r="AV204" i="1"/>
  <c r="AW204" i="1" s="1"/>
  <c r="AT205" i="1"/>
  <c r="AU205" i="1" s="1"/>
  <c r="AZ206" i="1"/>
  <c r="BA206" i="1" s="1"/>
  <c r="BB205" i="1"/>
  <c r="BC205" i="1" s="1"/>
  <c r="AY205" i="1"/>
  <c r="AT212" i="2" l="1"/>
  <c r="AS211" i="2"/>
  <c r="AU211" i="2"/>
  <c r="AV211" i="2" s="1"/>
  <c r="AW211" i="2" s="1"/>
  <c r="AZ207" i="1"/>
  <c r="BA207" i="1" s="1"/>
  <c r="AY206" i="1"/>
  <c r="BB206" i="1"/>
  <c r="BC206" i="1" s="1"/>
  <c r="AS205" i="1"/>
  <c r="AV205" i="1"/>
  <c r="AW205" i="1" s="1"/>
  <c r="AT206" i="1"/>
  <c r="AU206" i="1" s="1"/>
  <c r="AU212" i="2" l="1"/>
  <c r="AW2" i="2" s="1"/>
  <c r="AS212" i="2"/>
  <c r="AS206" i="1"/>
  <c r="AV206" i="1"/>
  <c r="AW206" i="1" s="1"/>
  <c r="AT207" i="1"/>
  <c r="AU207" i="1" s="1"/>
  <c r="AZ208" i="1"/>
  <c r="BA208" i="1" s="1"/>
  <c r="BB207" i="1"/>
  <c r="BC207" i="1" s="1"/>
  <c r="AY207" i="1"/>
  <c r="AV212" i="2" l="1"/>
  <c r="AW212" i="2" s="1"/>
  <c r="AW3" i="2" s="1"/>
  <c r="BE3" i="2" s="1"/>
  <c r="AZ209" i="1"/>
  <c r="BA209" i="1" s="1"/>
  <c r="AY208" i="1"/>
  <c r="BB208" i="1"/>
  <c r="BC208" i="1" s="1"/>
  <c r="AS207" i="1"/>
  <c r="AV207" i="1"/>
  <c r="AW207" i="1" s="1"/>
  <c r="AT208" i="1"/>
  <c r="AU208" i="1" s="1"/>
  <c r="BH3" i="2" l="1"/>
  <c r="AW4" i="2"/>
  <c r="AS208" i="1"/>
  <c r="AV208" i="1"/>
  <c r="AW208" i="1" s="1"/>
  <c r="AT209" i="1"/>
  <c r="AU209" i="1" s="1"/>
  <c r="AZ210" i="1"/>
  <c r="BA210" i="1" s="1"/>
  <c r="BB209" i="1"/>
  <c r="BC209" i="1" s="1"/>
  <c r="AY209" i="1"/>
  <c r="BF3" i="2" l="1"/>
  <c r="BG3" i="2" s="1"/>
  <c r="AZ211" i="1"/>
  <c r="BA211" i="1" s="1"/>
  <c r="AY210" i="1"/>
  <c r="BB210" i="1"/>
  <c r="BC210" i="1" s="1"/>
  <c r="AS209" i="1"/>
  <c r="AV209" i="1"/>
  <c r="AW209" i="1" s="1"/>
  <c r="AT210" i="1"/>
  <c r="AU210" i="1" s="1"/>
  <c r="AS210" i="1" l="1"/>
  <c r="AV210" i="1"/>
  <c r="AW210" i="1" s="1"/>
  <c r="AT211" i="1"/>
  <c r="AU211" i="1" s="1"/>
  <c r="AZ212" i="1"/>
  <c r="BA212" i="1" s="1"/>
  <c r="BB211" i="1"/>
  <c r="BC211" i="1" s="1"/>
  <c r="AY211" i="1"/>
  <c r="AY212" i="1" l="1"/>
  <c r="BC2" i="1"/>
  <c r="AS211" i="1"/>
  <c r="AV211" i="1"/>
  <c r="AW211" i="1" s="1"/>
  <c r="AT212" i="1"/>
  <c r="AU212" i="1" s="1"/>
  <c r="AS212" i="1" l="1"/>
  <c r="AW2" i="1"/>
  <c r="AV212" i="1"/>
  <c r="AW212" i="1" s="1"/>
  <c r="AW3" i="1" s="1"/>
  <c r="BB212" i="1"/>
  <c r="BC212" i="1" s="1"/>
  <c r="BC3" i="1" s="1"/>
  <c r="BC4" i="1" l="1"/>
  <c r="BE3" i="1"/>
  <c r="BF3" i="1" s="1"/>
  <c r="AW4" i="1"/>
  <c r="BG3" i="1" l="1"/>
</calcChain>
</file>

<file path=xl/sharedStrings.xml><?xml version="1.0" encoding="utf-8"?>
<sst xmlns="http://schemas.openxmlformats.org/spreadsheetml/2006/main" count="876" uniqueCount="172">
  <si>
    <t>Yb</t>
  </si>
  <si>
    <t>Cs</t>
  </si>
  <si>
    <t>Cb</t>
  </si>
  <si>
    <t>Us</t>
  </si>
  <si>
    <t>dP/dz</t>
  </si>
  <si>
    <t>DATOS</t>
  </si>
  <si>
    <t>Qfluido(BPM)</t>
  </si>
  <si>
    <t>Qfluido(GPM)</t>
  </si>
  <si>
    <t>Qfluido(cm3/seg)</t>
  </si>
  <si>
    <t>Odtp(pulg)</t>
  </si>
  <si>
    <t>Odtp(cm)</t>
  </si>
  <si>
    <t>Diametro Hoyo (Idtr) (pulg)</t>
  </si>
  <si>
    <t>Diametro Hoyo (Idtr) (cm)</t>
  </si>
  <si>
    <t>Utf o ROP (m/min)</t>
  </si>
  <si>
    <t>Utf o ROP (cm/s)</t>
  </si>
  <si>
    <t>dp (pulg)</t>
  </si>
  <si>
    <t>dp(cm)</t>
  </si>
  <si>
    <t>g(m/seg2)</t>
  </si>
  <si>
    <t>g(cm/seg2)</t>
  </si>
  <si>
    <t>Densidad de las particulas de arena (Ps) (gr/cm3)</t>
  </si>
  <si>
    <t>Densidad del fluido (lpg)</t>
  </si>
  <si>
    <t>Densidad del fluido (gr/cm3)</t>
  </si>
  <si>
    <t>R6</t>
  </si>
  <si>
    <t>R3</t>
  </si>
  <si>
    <t>R100</t>
  </si>
  <si>
    <t>Area anular (Aa)(cm2)</t>
  </si>
  <si>
    <t>ConcentracionTotal (Ct)</t>
  </si>
  <si>
    <t>Ut (cm/seg)</t>
  </si>
  <si>
    <t>CALCULOS BASE</t>
  </si>
  <si>
    <t>(r100-r3)/(r6-r3)</t>
  </si>
  <si>
    <t>n</t>
  </si>
  <si>
    <t>iterar</t>
  </si>
  <si>
    <t>To (Pa)</t>
  </si>
  <si>
    <t>k(Pa.sn)</t>
  </si>
  <si>
    <t>y(seg-1)</t>
  </si>
  <si>
    <t>RT</t>
  </si>
  <si>
    <t>ConcentracionTotalNuestraTesis</t>
  </si>
  <si>
    <t>ROP(ft/hr)</t>
  </si>
  <si>
    <t>ROP(cm/seg)</t>
  </si>
  <si>
    <t>µe(poise)</t>
  </si>
  <si>
    <t>Velocidad Asentamiento (Flujo Laminar Vs)(cm/s)</t>
  </si>
  <si>
    <t>Numero de Reynolds Particula(Rep)</t>
  </si>
  <si>
    <t>Velocidad Asentamiento Turbulento Vs(cm/s)</t>
  </si>
  <si>
    <t>Si Rep Mayor a 100</t>
  </si>
  <si>
    <t>Cd (laminar)</t>
  </si>
  <si>
    <t>Cd(Turbulento)</t>
  </si>
  <si>
    <t>Cl</t>
  </si>
  <si>
    <t>A1</t>
  </si>
  <si>
    <t>A2</t>
  </si>
  <si>
    <t>A3</t>
  </si>
  <si>
    <t>A4</t>
  </si>
  <si>
    <t>A5</t>
  </si>
  <si>
    <t>A6</t>
  </si>
  <si>
    <t>Area Superficie(As)(cm2)</t>
  </si>
  <si>
    <t>Excentricidad</t>
  </si>
  <si>
    <t>Angulo</t>
  </si>
  <si>
    <t xml:space="preserve">e </t>
  </si>
  <si>
    <t>Grados</t>
  </si>
  <si>
    <t>Radianes</t>
  </si>
  <si>
    <t>Sb(cm)</t>
  </si>
  <si>
    <t>Si(cm)</t>
  </si>
  <si>
    <t>Ss(cm)</t>
  </si>
  <si>
    <t>Oi</t>
  </si>
  <si>
    <t>Oo</t>
  </si>
  <si>
    <t>Ub(cm/s)</t>
  </si>
  <si>
    <t>Ub(A)</t>
  </si>
  <si>
    <t>Ub(B)</t>
  </si>
  <si>
    <t>Ub©</t>
  </si>
  <si>
    <t>int(a)</t>
  </si>
  <si>
    <t>Ep</t>
  </si>
  <si>
    <t>Eo(Cs Mayor 0,05)</t>
  </si>
  <si>
    <t>Eo(Cs menor a 0,05)</t>
  </si>
  <si>
    <t>Res</t>
  </si>
  <si>
    <t>CONSTANTE(Integral)</t>
  </si>
  <si>
    <t>Area total</t>
  </si>
  <si>
    <t>Area del Trapecio</t>
  </si>
  <si>
    <t>Y</t>
  </si>
  <si>
    <t>X</t>
  </si>
  <si>
    <t>Registro</t>
  </si>
  <si>
    <t>∆x:</t>
  </si>
  <si>
    <t>Rango:</t>
  </si>
  <si>
    <t>Margen de Error:</t>
  </si>
  <si>
    <t>Area Trapecios:</t>
  </si>
  <si>
    <t>Area integral:</t>
  </si>
  <si>
    <t>Inferior</t>
  </si>
  <si>
    <t>Superior</t>
  </si>
  <si>
    <t>Limites de x</t>
  </si>
  <si>
    <t>INT1</t>
  </si>
  <si>
    <t>INT2</t>
  </si>
  <si>
    <t>Cs(Integral total)</t>
  </si>
  <si>
    <t>b</t>
  </si>
  <si>
    <t>CsINT-Cs</t>
  </si>
  <si>
    <t>ANGULOS</t>
  </si>
  <si>
    <t>FACTOR CORRECCION</t>
  </si>
  <si>
    <t>FC</t>
  </si>
  <si>
    <t>ReSistema</t>
  </si>
  <si>
    <t>e</t>
  </si>
  <si>
    <t>Fcexcentricidad</t>
  </si>
  <si>
    <t>FCcaudal</t>
  </si>
  <si>
    <t>Q(BPM)</t>
  </si>
  <si>
    <t>ANGULO</t>
  </si>
  <si>
    <t>Yb-MODIFICADA CORRECTA</t>
  </si>
  <si>
    <t>INTRODUCIR NUEVO Q(CAUDAL) EN GPM</t>
  </si>
  <si>
    <t>Q (Caudal) EN BPM</t>
  </si>
  <si>
    <t>&lt;- NO TOCAR</t>
  </si>
  <si>
    <t>Q (Caudal) EN CM3/SEG</t>
  </si>
  <si>
    <t>Y(cm)</t>
  </si>
  <si>
    <t>Yb MODIFICADA CORRECTA (CM)</t>
  </si>
  <si>
    <t>Q(bpm)</t>
  </si>
  <si>
    <t>Fccaudal</t>
  </si>
  <si>
    <t>INTRODUCIR NUEVA EXCENTRICIDAD</t>
  </si>
  <si>
    <t>e  (NO TOCAR)</t>
  </si>
  <si>
    <t>INTRODUCIR NUEVA ROP (Ft/hr)</t>
  </si>
  <si>
    <t>ROP</t>
  </si>
  <si>
    <t>Cs MODIFICADA CORRECTA</t>
  </si>
  <si>
    <t>Us(cm/s) CORRECTA</t>
  </si>
  <si>
    <t>NUEVO IDhoyo(cm)</t>
  </si>
  <si>
    <t>NUEVO IDhoyo(pulg)</t>
  </si>
  <si>
    <t>NUEVO ODTP(pulg)</t>
  </si>
  <si>
    <t>NUEVO ODTP(cm)</t>
  </si>
  <si>
    <t>NUEVA pf (Densidad Fluido) LPG</t>
  </si>
  <si>
    <t>NUEVA pf (Densidad Fluido) gr/cm3</t>
  </si>
  <si>
    <t>ROP(cm/s)</t>
  </si>
  <si>
    <t>NUEVA N fluido</t>
  </si>
  <si>
    <t>NUEVO K fluido</t>
  </si>
  <si>
    <t>Idhoyo</t>
  </si>
  <si>
    <t>Fcdiametro</t>
  </si>
  <si>
    <t>Densidad fluido</t>
  </si>
  <si>
    <t>Ub(cm/s )CORRECTA</t>
  </si>
  <si>
    <t>ReSUSPENSION</t>
  </si>
  <si>
    <t>ti</t>
  </si>
  <si>
    <t>ts</t>
  </si>
  <si>
    <t>tb</t>
  </si>
  <si>
    <t>g*a*cos(alfa)</t>
  </si>
  <si>
    <t>DensS*Cs+desf*(1-Cs)</t>
  </si>
  <si>
    <t>dP/dZ((grf/cm2)/cm)</t>
  </si>
  <si>
    <t>dP/dZ((kgrf/cm2)/m)</t>
  </si>
  <si>
    <t>Fb</t>
  </si>
  <si>
    <t>Fbmax</t>
  </si>
  <si>
    <t>dhyd</t>
  </si>
  <si>
    <t>Nfr</t>
  </si>
  <si>
    <t>Abed/Awell</t>
  </si>
  <si>
    <t>Nre CORRELATION EMPIRICA PARA Ab/Awell</t>
  </si>
  <si>
    <t xml:space="preserve">Re SISTEMA </t>
  </si>
  <si>
    <t>ID</t>
  </si>
  <si>
    <t>Yb(cm)</t>
  </si>
  <si>
    <t>excentricidad</t>
  </si>
  <si>
    <t>Excentricidad real(%)</t>
  </si>
  <si>
    <t>Yb con excentricidad real (cm)</t>
  </si>
  <si>
    <t>Yb(CM)</t>
  </si>
  <si>
    <t>Q210</t>
  </si>
  <si>
    <t>Q300</t>
  </si>
  <si>
    <t>Q400</t>
  </si>
  <si>
    <t>Q500</t>
  </si>
  <si>
    <t>PARA 90 GRADOS</t>
  </si>
  <si>
    <t>Yb (CM)</t>
  </si>
  <si>
    <t>Nre (sistema)</t>
  </si>
  <si>
    <t>CAUDALES MAYORES A 600 PARA ELIMINAR COMPLETAMENTE CAMA DE ARENA</t>
  </si>
  <si>
    <t>OD</t>
  </si>
  <si>
    <t>yb(cm)</t>
  </si>
  <si>
    <t>OD= 3 1/2 pulg</t>
  </si>
  <si>
    <t>OD= 5 pulg</t>
  </si>
  <si>
    <t>OD 6 5/8 pulg</t>
  </si>
  <si>
    <t>e=1</t>
  </si>
  <si>
    <t>Ub</t>
  </si>
  <si>
    <t>e=0</t>
  </si>
  <si>
    <t>e=-1</t>
  </si>
  <si>
    <t>Ut</t>
  </si>
  <si>
    <t>Ut(cm/seg)</t>
  </si>
  <si>
    <t>Q(gpm)</t>
  </si>
  <si>
    <t>Validacion</t>
  </si>
  <si>
    <t>OD 5 1/2"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</si>
</sst>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rgb="FF002060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rgb="FF00B050"/>
      <name val="Times New Roman"/>
      <family val="1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7" borderId="0" xfId="0" applyFont="1" applyFill="1"/>
    <xf numFmtId="0" fontId="0" fillId="5" borderId="0" xfId="0" applyFont="1" applyFill="1"/>
    <xf numFmtId="0" fontId="0" fillId="0" borderId="0" xfId="0" applyFont="1"/>
    <xf numFmtId="0" fontId="0" fillId="8" borderId="0" xfId="0" applyFill="1"/>
    <xf numFmtId="0" fontId="0" fillId="8" borderId="0" xfId="0" applyFont="1" applyFill="1"/>
    <xf numFmtId="0" fontId="0" fillId="9" borderId="0" xfId="0" applyFont="1" applyFill="1"/>
    <xf numFmtId="0" fontId="0" fillId="10" borderId="1" xfId="0" applyFont="1" applyFill="1" applyBorder="1"/>
    <xf numFmtId="0" fontId="0" fillId="10" borderId="0" xfId="0" applyFont="1" applyFill="1"/>
    <xf numFmtId="0" fontId="2" fillId="11" borderId="2" xfId="0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4" fillId="11" borderId="0" xfId="0" applyFont="1" applyFill="1" applyBorder="1"/>
    <xf numFmtId="1" fontId="4" fillId="11" borderId="0" xfId="0" applyNumberFormat="1" applyFont="1" applyFill="1"/>
    <xf numFmtId="164" fontId="4" fillId="11" borderId="0" xfId="0" applyNumberFormat="1" applyFont="1" applyFill="1"/>
    <xf numFmtId="0" fontId="4" fillId="11" borderId="0" xfId="0" applyFont="1" applyFill="1"/>
    <xf numFmtId="0" fontId="2" fillId="11" borderId="3" xfId="0" applyFont="1" applyFill="1" applyBorder="1" applyAlignment="1">
      <alignment horizontal="left"/>
    </xf>
    <xf numFmtId="0" fontId="3" fillId="11" borderId="3" xfId="0" applyFont="1" applyFill="1" applyBorder="1" applyAlignment="1">
      <alignment horizontal="right"/>
    </xf>
    <xf numFmtId="0" fontId="2" fillId="11" borderId="0" xfId="0" applyFont="1" applyFill="1" applyAlignment="1">
      <alignment horizontal="left"/>
    </xf>
    <xf numFmtId="0" fontId="4" fillId="11" borderId="0" xfId="0" applyFont="1" applyFill="1" applyAlignment="1">
      <alignment horizontal="right"/>
    </xf>
    <xf numFmtId="10" fontId="2" fillId="11" borderId="3" xfId="1" applyNumberFormat="1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5" fillId="11" borderId="3" xfId="0" applyFont="1" applyFill="1" applyBorder="1"/>
    <xf numFmtId="0" fontId="8" fillId="0" borderId="0" xfId="0" applyFont="1"/>
    <xf numFmtId="0" fontId="6" fillId="12" borderId="0" xfId="0" applyFont="1" applyFill="1"/>
    <xf numFmtId="0" fontId="0" fillId="13" borderId="0" xfId="0" applyFill="1"/>
    <xf numFmtId="0" fontId="0" fillId="14" borderId="0" xfId="0" applyFill="1"/>
    <xf numFmtId="0" fontId="7" fillId="13" borderId="0" xfId="0" applyFont="1" applyFill="1"/>
    <xf numFmtId="0" fontId="0" fillId="15" borderId="0" xfId="0" applyFill="1"/>
    <xf numFmtId="0" fontId="6" fillId="16" borderId="0" xfId="0" applyFont="1" applyFill="1"/>
    <xf numFmtId="0" fontId="0" fillId="17" borderId="0" xfId="0" applyFill="1"/>
    <xf numFmtId="0" fontId="6" fillId="17" borderId="0" xfId="0" applyFont="1" applyFill="1"/>
    <xf numFmtId="0" fontId="0" fillId="18" borderId="0" xfId="0" applyFill="1"/>
    <xf numFmtId="0" fontId="0" fillId="18" borderId="0" xfId="0" applyFont="1" applyFill="1"/>
    <xf numFmtId="0" fontId="0" fillId="19" borderId="0" xfId="0" applyFill="1"/>
    <xf numFmtId="0" fontId="0" fillId="19" borderId="0" xfId="0" applyFont="1" applyFill="1"/>
    <xf numFmtId="0" fontId="0" fillId="19" borderId="1" xfId="0" applyFont="1" applyFill="1" applyBorder="1"/>
    <xf numFmtId="0" fontId="0" fillId="12" borderId="0" xfId="0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9" fillId="0" borderId="9" xfId="0" applyFont="1" applyBorder="1"/>
    <xf numFmtId="0" fontId="3" fillId="11" borderId="5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5"/>
            <c:dispRSqr val="1"/>
            <c:dispEq val="1"/>
            <c:trendlineLbl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0,0000079148*^5 - 0,0025662746x4 + 0,3240846394x3 - 19,9024975565x2 + 597,3713031471x - 7.001,4497180617</a:t>
                    </a:r>
                    <a:endParaRPr lang="en-US"/>
                  </a:p>
                </c:rich>
              </c:tx>
              <c:numFmt formatCode="#,##0.0000000000" sourceLinked="0"/>
            </c:trendlineLbl>
          </c:trendline>
          <c:xVal>
            <c:numRef>
              <c:f>CORREGIDO!$BL$3:$BL$8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CORREGIDO!$BM$3:$BM$8</c:f>
              <c:numCache>
                <c:formatCode>General</c:formatCode>
                <c:ptCount val="6"/>
                <c:pt idx="0">
                  <c:v>31.636605685507263</c:v>
                </c:pt>
                <c:pt idx="1">
                  <c:v>55.612759580528135</c:v>
                </c:pt>
                <c:pt idx="2">
                  <c:v>89.755397683020377</c:v>
                </c:pt>
                <c:pt idx="3">
                  <c:v>139.49981065220356</c:v>
                </c:pt>
                <c:pt idx="4">
                  <c:v>164.24159080000001</c:v>
                </c:pt>
                <c:pt idx="5">
                  <c:v>172.31433380247952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25984"/>
        <c:axId val="57660544"/>
      </c:scatterChart>
      <c:valAx>
        <c:axId val="5762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660544"/>
        <c:crosses val="autoZero"/>
        <c:crossBetween val="midCat"/>
      </c:valAx>
      <c:valAx>
        <c:axId val="57660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6259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182852143482065E-2"/>
          <c:y val="2.8252405949256341E-2"/>
          <c:w val="0.53310761154855646"/>
          <c:h val="0.8326195683872849"/>
        </c:manualLayout>
      </c:layout>
      <c:scatterChart>
        <c:scatterStyle val="smoothMarker"/>
        <c:varyColors val="0"/>
        <c:ser>
          <c:idx val="0"/>
          <c:order val="0"/>
          <c:tx>
            <c:v>FactorCorreccion por Angulos</c:v>
          </c:tx>
          <c:marker>
            <c:symbol val="none"/>
          </c:marker>
          <c:trendline>
            <c:trendlineType val="poly"/>
            <c:order val="5"/>
            <c:dispRSqr val="1"/>
            <c:dispEq val="1"/>
            <c:trendlineLbl>
              <c:layout>
                <c:manualLayout>
                  <c:x val="-1.7771216097987753E-2"/>
                  <c:y val="0.243012037288442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0,0000079148*^5 - 0,0025662746x4 + 0,3240846394x3 - 19,9024975565x2 + 597,3713031471x - 7.001,4497180617</a:t>
                    </a:r>
                    <a:endParaRPr lang="en-US"/>
                  </a:p>
                </c:rich>
              </c:tx>
              <c:numFmt formatCode="#,##0.0000000000" sourceLinked="0"/>
            </c:trendlineLbl>
          </c:trendline>
          <c:xVal>
            <c:numRef>
              <c:f>CORREGIDO!$BL$3:$BL$8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CORREGIDO!$BM$3:$BM$8</c:f>
              <c:numCache>
                <c:formatCode>General</c:formatCode>
                <c:ptCount val="6"/>
                <c:pt idx="0">
                  <c:v>31.636605685507263</c:v>
                </c:pt>
                <c:pt idx="1">
                  <c:v>55.612759580528135</c:v>
                </c:pt>
                <c:pt idx="2">
                  <c:v>89.755397683020377</c:v>
                </c:pt>
                <c:pt idx="3">
                  <c:v>139.49981065220356</c:v>
                </c:pt>
                <c:pt idx="4">
                  <c:v>164.24159080000001</c:v>
                </c:pt>
                <c:pt idx="5">
                  <c:v>172.31433380247952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817280"/>
        <c:axId val="90818816"/>
      </c:scatterChart>
      <c:valAx>
        <c:axId val="908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818816"/>
        <c:crosses val="autoZero"/>
        <c:crossBetween val="midCat"/>
      </c:valAx>
      <c:valAx>
        <c:axId val="90818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8172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9960629921259841E-2"/>
          <c:y val="0.18554425488480605"/>
          <c:w val="0.55534426946631676"/>
          <c:h val="0.68921660834062404"/>
        </c:manualLayout>
      </c:layout>
      <c:scatterChart>
        <c:scatterStyle val="smoothMarker"/>
        <c:varyColors val="0"/>
        <c:ser>
          <c:idx val="0"/>
          <c:order val="0"/>
          <c:tx>
            <c:v>FACTORANGULO</c:v>
          </c:tx>
          <c:marker>
            <c:symbol val="none"/>
          </c:marker>
          <c:trendline>
            <c:trendlineType val="poly"/>
            <c:order val="5"/>
            <c:dispRSqr val="1"/>
            <c:dispEq val="1"/>
            <c:trendlineLbl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0,0000079148*^5 - 0,0025662746x4 + 0,3240846394x3 - 19,9024975565x2 + 597,3713031471x - 7.001,4497180617</a:t>
                    </a:r>
                    <a:endParaRPr lang="en-US"/>
                  </a:p>
                </c:rich>
              </c:tx>
              <c:numFmt formatCode="#,##0.0000000000" sourceLinked="0"/>
            </c:trendlineLbl>
          </c:trendline>
          <c:xVal>
            <c:numRef>
              <c:f>CORREGIDO!$BL$3:$BL$8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CORREGIDO!$BM$3:$BM$8</c:f>
              <c:numCache>
                <c:formatCode>General</c:formatCode>
                <c:ptCount val="6"/>
                <c:pt idx="0">
                  <c:v>31.636605685507263</c:v>
                </c:pt>
                <c:pt idx="1">
                  <c:v>55.612759580528135</c:v>
                </c:pt>
                <c:pt idx="2">
                  <c:v>89.755397683020377</c:v>
                </c:pt>
                <c:pt idx="3">
                  <c:v>139.49981065220356</c:v>
                </c:pt>
                <c:pt idx="4">
                  <c:v>164.24159080000001</c:v>
                </c:pt>
                <c:pt idx="5">
                  <c:v>172.31433380247952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013504"/>
        <c:axId val="93015040"/>
      </c:scatterChart>
      <c:valAx>
        <c:axId val="930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015040"/>
        <c:crosses val="autoZero"/>
        <c:crossBetween val="midCat"/>
      </c:valAx>
      <c:valAx>
        <c:axId val="93015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0135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3757436570428709E-2"/>
          <c:y val="4.6770924467774859E-2"/>
          <c:w val="0.71813845144356958"/>
          <c:h val="0.8326195683872849"/>
        </c:manualLayout>
      </c:layout>
      <c:scatterChart>
        <c:scatterStyle val="smoothMarker"/>
        <c:varyColors val="0"/>
        <c:ser>
          <c:idx val="0"/>
          <c:order val="0"/>
          <c:tx>
            <c:v>FACTOR EXCENTRICIDAD</c:v>
          </c:tx>
          <c:marker>
            <c:symbol val="none"/>
          </c:marker>
          <c:trendline>
            <c:trendlineType val="poly"/>
            <c:order val="2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'DATOS NUESTROS e=0'!$BO$3:$BO$5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-1</c:v>
                </c:pt>
              </c:numCache>
            </c:numRef>
          </c:xVal>
          <c:yVal>
            <c:numRef>
              <c:f>'DATOS NUESTROS e=0'!$BP$3:$BP$5</c:f>
              <c:numCache>
                <c:formatCode>General</c:formatCode>
                <c:ptCount val="3"/>
                <c:pt idx="0">
                  <c:v>1</c:v>
                </c:pt>
                <c:pt idx="1">
                  <c:v>0.72680381100000002</c:v>
                </c:pt>
                <c:pt idx="2">
                  <c:v>0.69669999999999999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040640"/>
        <c:axId val="93042176"/>
      </c:scatterChart>
      <c:valAx>
        <c:axId val="9304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042176"/>
        <c:crosses val="autoZero"/>
        <c:crossBetween val="midCat"/>
      </c:valAx>
      <c:valAx>
        <c:axId val="93042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0406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919072615923014E-2"/>
          <c:y val="5.1400554097404488E-2"/>
          <c:w val="0.7020804899387576"/>
          <c:h val="0.8326195683872849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-4.0083552055993003E-2"/>
                  <c:y val="0.1861191309419655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 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'DATOS NUESTROS e=0'!$BQ$3:$BQ$4</c:f>
              <c:numCache>
                <c:formatCode>General</c:formatCode>
                <c:ptCount val="2"/>
                <c:pt idx="0">
                  <c:v>2.5</c:v>
                </c:pt>
                <c:pt idx="1">
                  <c:v>5</c:v>
                </c:pt>
              </c:numCache>
            </c:numRef>
          </c:xVal>
          <c:yVal>
            <c:numRef>
              <c:f>'DATOS NUESTROS e=0'!$BR$3:$BR$4</c:f>
              <c:numCache>
                <c:formatCode>General</c:formatCode>
                <c:ptCount val="2"/>
                <c:pt idx="0">
                  <c:v>1.2572070470000001</c:v>
                </c:pt>
                <c:pt idx="1">
                  <c:v>0.99987401196056302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801280"/>
        <c:axId val="92815360"/>
      </c:scatterChart>
      <c:valAx>
        <c:axId val="9280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815360"/>
        <c:crosses val="autoZero"/>
        <c:crossBetween val="midCat"/>
      </c:valAx>
      <c:valAx>
        <c:axId val="92815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8012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5"/>
            <c:dispRSqr val="1"/>
            <c:dispEq val="1"/>
            <c:trendlineLbl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0,0000079148*^5 - 0,0025662746x4 + 0,3240846394x3 - 19,9024975565x2 + 597,3713031471x - 7.001,4497180617</a:t>
                    </a:r>
                    <a:endParaRPr lang="en-US"/>
                  </a:p>
                </c:rich>
              </c:tx>
              <c:numFmt formatCode="#,##0.0000000000" sourceLinked="0"/>
            </c:trendlineLbl>
          </c:trendline>
          <c:xVal>
            <c:numRef>
              <c:f>CORREGIDO!$BL$3:$BL$8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CORREGIDO!$BM$3:$BM$8</c:f>
              <c:numCache>
                <c:formatCode>General</c:formatCode>
                <c:ptCount val="6"/>
                <c:pt idx="0">
                  <c:v>31.636605685507263</c:v>
                </c:pt>
                <c:pt idx="1">
                  <c:v>55.612759580528135</c:v>
                </c:pt>
                <c:pt idx="2">
                  <c:v>89.755397683020377</c:v>
                </c:pt>
                <c:pt idx="3">
                  <c:v>139.49981065220356</c:v>
                </c:pt>
                <c:pt idx="4">
                  <c:v>164.24159080000001</c:v>
                </c:pt>
                <c:pt idx="5">
                  <c:v>172.31433380247952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646016"/>
        <c:axId val="92549504"/>
      </c:scatterChart>
      <c:valAx>
        <c:axId val="9264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549504"/>
        <c:crosses val="autoZero"/>
        <c:crossBetween val="midCat"/>
      </c:valAx>
      <c:valAx>
        <c:axId val="9254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6460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CASO REAL</c:v>
          </c:tx>
          <c:xVal>
            <c:numRef>
              <c:f>GRAFICAS!$A$5:$A$10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GRAFICAS!$D$5:$D$10</c:f>
              <c:numCache>
                <c:formatCode>General</c:formatCode>
                <c:ptCount val="6"/>
                <c:pt idx="0">
                  <c:v>1.08722200843691</c:v>
                </c:pt>
                <c:pt idx="1">
                  <c:v>7.719472505108171</c:v>
                </c:pt>
                <c:pt idx="2">
                  <c:v>12.944678471188169</c:v>
                </c:pt>
                <c:pt idx="3">
                  <c:v>16.521367732276229</c:v>
                </c:pt>
                <c:pt idx="4">
                  <c:v>16.68787874827623</c:v>
                </c:pt>
                <c:pt idx="5">
                  <c:v>17.066312875548956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580096"/>
        <c:axId val="92737536"/>
      </c:scatterChart>
      <c:valAx>
        <c:axId val="9258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737536"/>
        <c:crosses val="autoZero"/>
        <c:crossBetween val="midCat"/>
      </c:valAx>
      <c:valAx>
        <c:axId val="92737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5800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e=1</c:v>
          </c:tx>
          <c:xVal>
            <c:numRef>
              <c:f>GRAFICAS!$A$17:$A$22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GRAFICAS!$C$17:$C$22</c:f>
              <c:numCache>
                <c:formatCode>General</c:formatCode>
                <c:ptCount val="6"/>
                <c:pt idx="0">
                  <c:v>4.7676084826026504</c:v>
                </c:pt>
                <c:pt idx="1">
                  <c:v>10.820575221834389</c:v>
                </c:pt>
                <c:pt idx="2">
                  <c:v>14.60540245314302</c:v>
                </c:pt>
                <c:pt idx="3">
                  <c:v>16.520159391678369</c:v>
                </c:pt>
                <c:pt idx="4">
                  <c:v>16.68787874827623</c:v>
                </c:pt>
                <c:pt idx="5">
                  <c:v>16.877095811912593</c:v>
                </c:pt>
              </c:numCache>
            </c:numRef>
          </c:yVal>
          <c:smooth val="1"/>
        </c:ser>
        <c:ser>
          <c:idx val="1"/>
          <c:order val="1"/>
          <c:tx>
            <c:v>e=0</c:v>
          </c:tx>
          <c:xVal>
            <c:numRef>
              <c:f>GRAFICAS!$A$28:$A$33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GRAFICAS!$C$28:$C$33</c:f>
              <c:numCache>
                <c:formatCode>General</c:formatCode>
                <c:ptCount val="6"/>
                <c:pt idx="0">
                  <c:v>0.98</c:v>
                </c:pt>
                <c:pt idx="1">
                  <c:v>7.0362339491071166</c:v>
                </c:pt>
                <c:pt idx="2">
                  <c:v>10.821061180415747</c:v>
                </c:pt>
                <c:pt idx="3">
                  <c:v>12.735818118951094</c:v>
                </c:pt>
                <c:pt idx="4">
                  <c:v>12.903537475548957</c:v>
                </c:pt>
                <c:pt idx="5">
                  <c:v>13.09275453918532</c:v>
                </c:pt>
              </c:numCache>
            </c:numRef>
          </c:yVal>
          <c:smooth val="1"/>
        </c:ser>
        <c:ser>
          <c:idx val="2"/>
          <c:order val="2"/>
          <c:tx>
            <c:v>e=-1</c:v>
          </c:tx>
          <c:xVal>
            <c:numRef>
              <c:f>GRAFICAS!$A$39:$A$44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GRAFICAS!$C$39:$C$44</c:f>
              <c:numCache>
                <c:formatCode>General</c:formatCode>
                <c:ptCount val="6"/>
                <c:pt idx="0">
                  <c:v>0.22639895532991899</c:v>
                </c:pt>
                <c:pt idx="1">
                  <c:v>6.2793656945616609</c:v>
                </c:pt>
                <c:pt idx="2">
                  <c:v>10.064192925870291</c:v>
                </c:pt>
                <c:pt idx="3">
                  <c:v>11.97894986440564</c:v>
                </c:pt>
                <c:pt idx="4">
                  <c:v>12.146669221003501</c:v>
                </c:pt>
                <c:pt idx="5">
                  <c:v>12.335886284639864</c:v>
                </c:pt>
              </c:numCache>
            </c:numRef>
          </c:yVal>
          <c:smooth val="1"/>
        </c:ser>
        <c:ser>
          <c:idx val="3"/>
          <c:order val="3"/>
          <c:tx>
            <c:v>e=real a lo largo del pozo</c:v>
          </c:tx>
          <c:xVal>
            <c:numRef>
              <c:f>GRAFICAS!$A$5:$A$10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GRAFICAS!$D$5:$D$10</c:f>
              <c:numCache>
                <c:formatCode>General</c:formatCode>
                <c:ptCount val="6"/>
                <c:pt idx="0">
                  <c:v>1.08722200843691</c:v>
                </c:pt>
                <c:pt idx="1">
                  <c:v>7.719472505108171</c:v>
                </c:pt>
                <c:pt idx="2">
                  <c:v>12.944678471188169</c:v>
                </c:pt>
                <c:pt idx="3">
                  <c:v>16.521367732276229</c:v>
                </c:pt>
                <c:pt idx="4">
                  <c:v>16.68787874827623</c:v>
                </c:pt>
                <c:pt idx="5">
                  <c:v>17.066312875548956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756224"/>
        <c:axId val="92766592"/>
      </c:scatterChart>
      <c:valAx>
        <c:axId val="9275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VE"/>
                  <a:t>Ángulo del pozo en grados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2766592"/>
        <c:crosses val="autoZero"/>
        <c:crossBetween val="midCat"/>
      </c:valAx>
      <c:valAx>
        <c:axId val="9276659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VE"/>
                  <a:t>Espesor</a:t>
                </a:r>
                <a:r>
                  <a:rPr lang="es-VE" baseline="0"/>
                  <a:t> de la cama de arena  (cm)</a:t>
                </a:r>
                <a:endParaRPr lang="es-VE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27562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210 GPM</c:v>
          </c:tx>
          <c:xVal>
            <c:numRef>
              <c:f>GRAFICAS!$A$50:$A$55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GRAFICAS!$B$50:$B$55</c:f>
              <c:numCache>
                <c:formatCode>General</c:formatCode>
                <c:ptCount val="6"/>
                <c:pt idx="0">
                  <c:v>1.08722200843691</c:v>
                </c:pt>
                <c:pt idx="1">
                  <c:v>7.719472505108171</c:v>
                </c:pt>
                <c:pt idx="2">
                  <c:v>12.944678471188169</c:v>
                </c:pt>
                <c:pt idx="3">
                  <c:v>16.521367732276229</c:v>
                </c:pt>
                <c:pt idx="4">
                  <c:v>16.68787874827623</c:v>
                </c:pt>
                <c:pt idx="5">
                  <c:v>17.066312875548956</c:v>
                </c:pt>
              </c:numCache>
            </c:numRef>
          </c:yVal>
          <c:smooth val="1"/>
        </c:ser>
        <c:ser>
          <c:idx val="1"/>
          <c:order val="1"/>
          <c:tx>
            <c:v>300 GPM</c:v>
          </c:tx>
          <c:xVal>
            <c:numRef>
              <c:f>GRAFICAS!$A$50:$A$55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GRAFICAS!$C$50:$C$55</c:f>
              <c:numCache>
                <c:formatCode>General</c:formatCode>
                <c:ptCount val="6"/>
                <c:pt idx="0">
                  <c:v>0</c:v>
                </c:pt>
                <c:pt idx="1">
                  <c:v>2.4824000000000002</c:v>
                </c:pt>
                <c:pt idx="2">
                  <c:v>7.7540389999999997</c:v>
                </c:pt>
                <c:pt idx="3">
                  <c:v>11.3103</c:v>
                </c:pt>
                <c:pt idx="4">
                  <c:v>11.49954</c:v>
                </c:pt>
                <c:pt idx="5">
                  <c:v>11.688700000000001</c:v>
                </c:pt>
              </c:numCache>
            </c:numRef>
          </c:yVal>
          <c:smooth val="1"/>
        </c:ser>
        <c:ser>
          <c:idx val="2"/>
          <c:order val="2"/>
          <c:tx>
            <c:v>400 GPM</c:v>
          </c:tx>
          <c:xVal>
            <c:numRef>
              <c:f>GRAFICAS!$A$50:$A$55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GRAFICAS!$D$50:$D$55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3.0449000000000002</c:v>
                </c:pt>
                <c:pt idx="3">
                  <c:v>6.6012000000000004</c:v>
                </c:pt>
                <c:pt idx="4">
                  <c:v>6.7904400000000003</c:v>
                </c:pt>
                <c:pt idx="5">
                  <c:v>6.9796659999999999</c:v>
                </c:pt>
              </c:numCache>
            </c:numRef>
          </c:yVal>
          <c:smooth val="1"/>
        </c:ser>
        <c:ser>
          <c:idx val="3"/>
          <c:order val="3"/>
          <c:tx>
            <c:v>500 GPM</c:v>
          </c:tx>
          <c:xVal>
            <c:numRef>
              <c:f>GRAFICAS!$A$50:$A$55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GRAFICAS!$E$50:$E$55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3.0030000000000001</c:v>
                </c:pt>
                <c:pt idx="4">
                  <c:v>3.19</c:v>
                </c:pt>
                <c:pt idx="5">
                  <c:v>3.3818000000000001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44864"/>
        <c:axId val="94651136"/>
      </c:scatterChart>
      <c:valAx>
        <c:axId val="94644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VE"/>
                  <a:t>Ángulo</a:t>
                </a:r>
                <a:r>
                  <a:rPr lang="es-VE" baseline="0"/>
                  <a:t> del pozo</a:t>
                </a:r>
                <a:endParaRPr lang="es-VE"/>
              </a:p>
            </c:rich>
          </c:tx>
          <c:layout>
            <c:manualLayout>
              <c:xMode val="edge"/>
              <c:yMode val="edge"/>
              <c:x val="0.40823031496062995"/>
              <c:y val="0.9064581510644502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4651136"/>
        <c:crosses val="autoZero"/>
        <c:crossBetween val="midCat"/>
      </c:valAx>
      <c:valAx>
        <c:axId val="9465113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VE"/>
                  <a:t>Espesor</a:t>
                </a:r>
                <a:r>
                  <a:rPr lang="es-VE" baseline="0"/>
                  <a:t> de la cama de arena (cm)</a:t>
                </a:r>
                <a:endParaRPr lang="es-VE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46448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507892103073639"/>
          <c:y val="2.5317989097516657E-2"/>
          <c:w val="0.6878860454943132"/>
          <c:h val="0.8326195683872849"/>
        </c:manualLayout>
      </c:layout>
      <c:scatterChart>
        <c:scatterStyle val="smoothMarker"/>
        <c:varyColors val="0"/>
        <c:ser>
          <c:idx val="0"/>
          <c:order val="0"/>
          <c:tx>
            <c:v>ReSistema Vs Yb</c:v>
          </c:tx>
          <c:xVal>
            <c:numRef>
              <c:f>GRAFICAS!$A$65:$A$69</c:f>
              <c:numCache>
                <c:formatCode>General</c:formatCode>
                <c:ptCount val="5"/>
                <c:pt idx="0">
                  <c:v>1190.0643634954215</c:v>
                </c:pt>
                <c:pt idx="1">
                  <c:v>1492.6435798094822</c:v>
                </c:pt>
                <c:pt idx="2">
                  <c:v>1857.944070206946</c:v>
                </c:pt>
                <c:pt idx="3">
                  <c:v>2233.3855781758662</c:v>
                </c:pt>
                <c:pt idx="4">
                  <c:v>2613.2657166910067</c:v>
                </c:pt>
              </c:numCache>
            </c:numRef>
          </c:xVal>
          <c:yVal>
            <c:numRef>
              <c:f>GRAFICAS!$B$65:$B$69</c:f>
              <c:numCache>
                <c:formatCode>General</c:formatCode>
                <c:ptCount val="5"/>
                <c:pt idx="0">
                  <c:v>17.066312875548956</c:v>
                </c:pt>
                <c:pt idx="1">
                  <c:v>11.877980990639863</c:v>
                </c:pt>
                <c:pt idx="2">
                  <c:v>7.1688788624580448</c:v>
                </c:pt>
                <c:pt idx="3">
                  <c:v>3.571051552458048</c:v>
                </c:pt>
                <c:pt idx="4">
                  <c:v>1.0844990606398557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79808"/>
        <c:axId val="94681728"/>
      </c:scatterChart>
      <c:valAx>
        <c:axId val="9467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VE"/>
                  <a:t>Numero de Reynolds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4681728"/>
        <c:crosses val="autoZero"/>
        <c:crossBetween val="midCat"/>
      </c:valAx>
      <c:valAx>
        <c:axId val="946817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VE"/>
                  <a:t>Espeso de la cama de arena (cm)</a:t>
                </a:r>
              </a:p>
              <a:p>
                <a:pPr>
                  <a:defRPr/>
                </a:pPr>
                <a:endParaRPr lang="es-V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46798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33123033533851"/>
          <c:y val="7.4548694571073354E-2"/>
          <c:w val="0.70557923737793649"/>
          <c:h val="0.74840917253764327"/>
        </c:manualLayout>
      </c:layout>
      <c:scatterChart>
        <c:scatterStyle val="smoothMarker"/>
        <c:varyColors val="0"/>
        <c:ser>
          <c:idx val="0"/>
          <c:order val="0"/>
          <c:tx>
            <c:v>OD 3 1/2"</c:v>
          </c:tx>
          <c:xVal>
            <c:numRef>
              <c:f>GRAFICAS!$A$78:$A$83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GRAFICAS!$B$78:$B$83</c:f>
              <c:numCache>
                <c:formatCode>General</c:formatCode>
                <c:ptCount val="6"/>
                <c:pt idx="0">
                  <c:v>5.9</c:v>
                </c:pt>
                <c:pt idx="1">
                  <c:v>11.955</c:v>
                </c:pt>
                <c:pt idx="2">
                  <c:v>15.74</c:v>
                </c:pt>
                <c:pt idx="3">
                  <c:v>17.63</c:v>
                </c:pt>
                <c:pt idx="4">
                  <c:v>17.823</c:v>
                </c:pt>
                <c:pt idx="5">
                  <c:v>18.201599999999999</c:v>
                </c:pt>
              </c:numCache>
            </c:numRef>
          </c:yVal>
          <c:smooth val="1"/>
        </c:ser>
        <c:ser>
          <c:idx val="1"/>
          <c:order val="1"/>
          <c:tx>
            <c:v>OD 5"</c:v>
          </c:tx>
          <c:xVal>
            <c:numRef>
              <c:f>GRAFICAS!$A$78:$A$83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GRAFICAS!$C$78:$C$83</c:f>
              <c:numCache>
                <c:formatCode>General</c:formatCode>
                <c:ptCount val="6"/>
                <c:pt idx="0">
                  <c:v>4.7671999999999999</c:v>
                </c:pt>
                <c:pt idx="1">
                  <c:v>10.819800000000001</c:v>
                </c:pt>
                <c:pt idx="2">
                  <c:v>14.605399999999999</c:v>
                </c:pt>
                <c:pt idx="3">
                  <c:v>16.4986</c:v>
                </c:pt>
                <c:pt idx="4">
                  <c:v>16.687799999999999</c:v>
                </c:pt>
                <c:pt idx="5">
                  <c:v>17.066299999999998</c:v>
                </c:pt>
              </c:numCache>
            </c:numRef>
          </c:yVal>
          <c:smooth val="1"/>
        </c:ser>
        <c:ser>
          <c:idx val="2"/>
          <c:order val="2"/>
          <c:tx>
            <c:v>OD 6 5/8"</c:v>
          </c:tx>
          <c:xVal>
            <c:numRef>
              <c:f>GRAFICAS!$A$78:$A$83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GRAFICAS!$D$78:$D$83</c:f>
              <c:numCache>
                <c:formatCode>General</c:formatCode>
                <c:ptCount val="6"/>
                <c:pt idx="0">
                  <c:v>3.5371999999999999</c:v>
                </c:pt>
                <c:pt idx="1">
                  <c:v>9.5899000000000001</c:v>
                </c:pt>
                <c:pt idx="2">
                  <c:v>13.375</c:v>
                </c:pt>
                <c:pt idx="3">
                  <c:v>15.268700000000001</c:v>
                </c:pt>
                <c:pt idx="4">
                  <c:v>15.4579</c:v>
                </c:pt>
                <c:pt idx="5">
                  <c:v>15.83</c:v>
                </c:pt>
              </c:numCache>
            </c:numRef>
          </c:yVal>
          <c:smooth val="1"/>
        </c:ser>
        <c:ser>
          <c:idx val="3"/>
          <c:order val="3"/>
          <c:tx>
            <c:v>OD 5 1/2"</c:v>
          </c:tx>
          <c:xVal>
            <c:numRef>
              <c:f>GRAFICAS!$A$78:$A$83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GRAFICAS!$E$78:$E$83</c:f>
              <c:numCache>
                <c:formatCode>General</c:formatCode>
                <c:ptCount val="6"/>
                <c:pt idx="0">
                  <c:v>4.3868</c:v>
                </c:pt>
                <c:pt idx="1">
                  <c:v>10.441700000000001</c:v>
                </c:pt>
                <c:pt idx="2">
                  <c:v>14.226100000000001</c:v>
                </c:pt>
                <c:pt idx="3">
                  <c:v>16.117999999999999</c:v>
                </c:pt>
                <c:pt idx="4">
                  <c:v>16.306999999999999</c:v>
                </c:pt>
                <c:pt idx="5">
                  <c:v>16.495999999999999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76576"/>
        <c:axId val="60378496"/>
      </c:scatterChart>
      <c:valAx>
        <c:axId val="60376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VE"/>
                  <a:t>Ángulo del pozo en grados</a:t>
                </a:r>
              </a:p>
            </c:rich>
          </c:tx>
          <c:layout>
            <c:manualLayout>
              <c:xMode val="edge"/>
              <c:yMode val="edge"/>
              <c:x val="0.48137761040739468"/>
              <c:y val="0.914367177786987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0378496"/>
        <c:crosses val="autoZero"/>
        <c:crossBetween val="midCat"/>
      </c:valAx>
      <c:valAx>
        <c:axId val="603784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VE"/>
                  <a:t>Espesor de la </a:t>
                </a:r>
              </a:p>
              <a:p>
                <a:pPr>
                  <a:defRPr/>
                </a:pPr>
                <a:r>
                  <a:rPr lang="es-VE"/>
                  <a:t>cama de arena (cm)</a:t>
                </a:r>
              </a:p>
            </c:rich>
          </c:tx>
          <c:layout>
            <c:manualLayout>
              <c:xMode val="edge"/>
              <c:yMode val="edge"/>
              <c:x val="6.8813871670296415E-4"/>
              <c:y val="0.4641828981903578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03765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7790266841644795"/>
          <c:y val="4.4296788482834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73840769903763"/>
          <c:y val="6.8119392052737593E-2"/>
          <c:w val="0.53310761154855646"/>
          <c:h val="0.8326195683872849"/>
        </c:manualLayout>
      </c:layout>
      <c:scatterChart>
        <c:scatterStyle val="smoothMarker"/>
        <c:varyColors val="0"/>
        <c:ser>
          <c:idx val="0"/>
          <c:order val="0"/>
          <c:tx>
            <c:v>FactorCorreccion por Angulos</c:v>
          </c:tx>
          <c:marker>
            <c:symbol val="none"/>
          </c:marker>
          <c:trendline>
            <c:trendlineType val="poly"/>
            <c:order val="5"/>
            <c:dispRSqr val="1"/>
            <c:dispEq val="1"/>
            <c:trendlineLbl>
              <c:layout>
                <c:manualLayout>
                  <c:x val="-4.2771216097987751E-2"/>
                  <c:y val="9.92691029900332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0,0000079148*^5 - 0,0025662746x4 + 0,3240846394x3 - 19,9024975565x2 + 597,3713031471x - 7.001,4497180617</a:t>
                    </a:r>
                    <a:endParaRPr lang="en-US"/>
                  </a:p>
                </c:rich>
              </c:tx>
              <c:numFmt formatCode="#,##0.0000000000" sourceLinked="0"/>
            </c:trendlineLbl>
          </c:trendline>
          <c:trendline>
            <c:trendlineType val="poly"/>
            <c:order val="5"/>
            <c:dispRSqr val="1"/>
            <c:dispEq val="0"/>
            <c:trendlineLbl>
              <c:layout>
                <c:manualLayout>
                  <c:x val="-0.27875743657042867"/>
                  <c:y val="0.35528256642338313"/>
                </c:manualLayout>
              </c:layout>
              <c:numFmt formatCode="#,##0.00000" sourceLinked="0"/>
            </c:trendlineLbl>
          </c:trendline>
          <c:xVal>
            <c:numRef>
              <c:f>CORREGIDO!$BL$3:$BL$8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CORREGIDO!$BM$3:$BM$8</c:f>
              <c:numCache>
                <c:formatCode>General</c:formatCode>
                <c:ptCount val="6"/>
                <c:pt idx="0">
                  <c:v>31.636605685507263</c:v>
                </c:pt>
                <c:pt idx="1">
                  <c:v>55.612759580528135</c:v>
                </c:pt>
                <c:pt idx="2">
                  <c:v>89.755397683020377</c:v>
                </c:pt>
                <c:pt idx="3">
                  <c:v>139.49981065220356</c:v>
                </c:pt>
                <c:pt idx="4">
                  <c:v>164.24159080000001</c:v>
                </c:pt>
                <c:pt idx="5">
                  <c:v>172.31433380247952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35296"/>
        <c:axId val="58136832"/>
      </c:scatterChart>
      <c:valAx>
        <c:axId val="5813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8136832"/>
        <c:crosses val="autoZero"/>
        <c:crossBetween val="midCat"/>
      </c:valAx>
      <c:valAx>
        <c:axId val="58136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1352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Us(e=1)</c:v>
          </c:tx>
          <c:xVal>
            <c:numRef>
              <c:f>GRAFICAS!$A$96:$A$101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GRAFICAS!$B$96:$B$101</c:f>
              <c:numCache>
                <c:formatCode>General</c:formatCode>
                <c:ptCount val="6"/>
                <c:pt idx="0">
                  <c:v>31.791</c:v>
                </c:pt>
                <c:pt idx="1">
                  <c:v>35.614699999999999</c:v>
                </c:pt>
                <c:pt idx="2">
                  <c:v>47.244300000000003</c:v>
                </c:pt>
                <c:pt idx="3">
                  <c:v>55.164999999999999</c:v>
                </c:pt>
                <c:pt idx="4">
                  <c:v>45.94</c:v>
                </c:pt>
                <c:pt idx="5">
                  <c:v>46.436</c:v>
                </c:pt>
              </c:numCache>
            </c:numRef>
          </c:yVal>
          <c:smooth val="1"/>
        </c:ser>
        <c:ser>
          <c:idx val="1"/>
          <c:order val="1"/>
          <c:tx>
            <c:v>Ub(e=1)</c:v>
          </c:tx>
          <c:xVal>
            <c:numRef>
              <c:f>GRAFICAS!$A$96:$A$101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GRAFICAS!$C$96:$C$101</c:f>
              <c:numCache>
                <c:formatCode>General</c:formatCode>
                <c:ptCount val="6"/>
                <c:pt idx="0">
                  <c:v>5.8144</c:v>
                </c:pt>
                <c:pt idx="1">
                  <c:v>8.8971999999999998</c:v>
                </c:pt>
                <c:pt idx="2">
                  <c:v>0</c:v>
                </c:pt>
                <c:pt idx="3">
                  <c:v>0</c:v>
                </c:pt>
                <c:pt idx="4">
                  <c:v>12.14</c:v>
                </c:pt>
                <c:pt idx="5">
                  <c:v>12.2521</c:v>
                </c:pt>
              </c:numCache>
            </c:numRef>
          </c:yVal>
          <c:smooth val="1"/>
        </c:ser>
        <c:ser>
          <c:idx val="2"/>
          <c:order val="2"/>
          <c:tx>
            <c:v>Us(e=0)</c:v>
          </c:tx>
          <c:xVal>
            <c:numRef>
              <c:f>GRAFICAS!$A$96:$A$101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GRAFICAS!$D$96:$D$101</c:f>
              <c:numCache>
                <c:formatCode>General</c:formatCode>
                <c:ptCount val="6"/>
                <c:pt idx="0">
                  <c:v>30.858899999999998</c:v>
                </c:pt>
                <c:pt idx="1">
                  <c:v>36.488999999999997</c:v>
                </c:pt>
                <c:pt idx="2">
                  <c:v>42.276499999999999</c:v>
                </c:pt>
                <c:pt idx="3">
                  <c:v>44.877200000000002</c:v>
                </c:pt>
                <c:pt idx="4">
                  <c:v>45.032200000000003</c:v>
                </c:pt>
                <c:pt idx="5">
                  <c:v>45.3</c:v>
                </c:pt>
              </c:numCache>
            </c:numRef>
          </c:yVal>
          <c:smooth val="1"/>
        </c:ser>
        <c:ser>
          <c:idx val="3"/>
          <c:order val="3"/>
          <c:tx>
            <c:v>Ub(e=0)</c:v>
          </c:tx>
          <c:xVal>
            <c:numRef>
              <c:f>GRAFICAS!$A$96:$A$101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GRAFICAS!$E$96:$E$101</c:f>
              <c:numCache>
                <c:formatCode>General</c:formatCode>
                <c:ptCount val="6"/>
                <c:pt idx="0">
                  <c:v>3.5034000000000001</c:v>
                </c:pt>
                <c:pt idx="1">
                  <c:v>7.3139000000000003</c:v>
                </c:pt>
                <c:pt idx="2">
                  <c:v>9.3610000000000007</c:v>
                </c:pt>
                <c:pt idx="3">
                  <c:v>10.4505</c:v>
                </c:pt>
                <c:pt idx="4">
                  <c:v>10.705299999999999</c:v>
                </c:pt>
                <c:pt idx="5">
                  <c:v>10.7988</c:v>
                </c:pt>
              </c:numCache>
            </c:numRef>
          </c:yVal>
          <c:smooth val="1"/>
        </c:ser>
        <c:ser>
          <c:idx val="4"/>
          <c:order val="4"/>
          <c:tx>
            <c:v>Us(e=-1)</c:v>
          </c:tx>
          <c:xVal>
            <c:numRef>
              <c:f>GRAFICAS!$A$96:$A$101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GRAFICAS!$F$96:$F$101</c:f>
              <c:numCache>
                <c:formatCode>General</c:formatCode>
                <c:ptCount val="6"/>
                <c:pt idx="0">
                  <c:v>30.584</c:v>
                </c:pt>
                <c:pt idx="1">
                  <c:v>35.484000000000002</c:v>
                </c:pt>
                <c:pt idx="2">
                  <c:v>41.42</c:v>
                </c:pt>
                <c:pt idx="3">
                  <c:v>45.616599999999998</c:v>
                </c:pt>
                <c:pt idx="4">
                  <c:v>45.9938</c:v>
                </c:pt>
                <c:pt idx="5">
                  <c:v>46.5</c:v>
                </c:pt>
              </c:numCache>
            </c:numRef>
          </c:yVal>
          <c:smooth val="1"/>
        </c:ser>
        <c:ser>
          <c:idx val="5"/>
          <c:order val="5"/>
          <c:tx>
            <c:v>Ub(e=-1)</c:v>
          </c:tx>
          <c:xVal>
            <c:numRef>
              <c:f>GRAFICAS!$A$96:$A$101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GRAFICAS!$G$96:$G$101</c:f>
              <c:numCache>
                <c:formatCode>General</c:formatCode>
                <c:ptCount val="6"/>
                <c:pt idx="0">
                  <c:v>2.8226</c:v>
                </c:pt>
                <c:pt idx="1">
                  <c:v>6.9539999999999997</c:v>
                </c:pt>
                <c:pt idx="2">
                  <c:v>9.0466999999999995</c:v>
                </c:pt>
                <c:pt idx="3">
                  <c:v>10.14479</c:v>
                </c:pt>
                <c:pt idx="4">
                  <c:v>10.3925</c:v>
                </c:pt>
                <c:pt idx="5">
                  <c:v>10.48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23552"/>
        <c:axId val="60302848"/>
      </c:scatterChart>
      <c:valAx>
        <c:axId val="6042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VE"/>
                  <a:t>Ángulo del pozo</a:t>
                </a:r>
                <a:r>
                  <a:rPr lang="es-VE" baseline="0"/>
                  <a:t> en grados</a:t>
                </a:r>
                <a:endParaRPr lang="es-VE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0302848"/>
        <c:crosses val="autoZero"/>
        <c:crossBetween val="midCat"/>
      </c:valAx>
      <c:valAx>
        <c:axId val="603028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VE"/>
                  <a:t>Velocidad (cm/seg)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04235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e=1</c:v>
          </c:tx>
          <c:xVal>
            <c:numRef>
              <c:f>GRAFICAS!$B$126:$B$131</c:f>
              <c:numCache>
                <c:formatCode>General</c:formatCode>
                <c:ptCount val="6"/>
                <c:pt idx="0">
                  <c:v>30.548999999999999</c:v>
                </c:pt>
                <c:pt idx="1">
                  <c:v>38.316299999999998</c:v>
                </c:pt>
                <c:pt idx="2">
                  <c:v>47.693600000000004</c:v>
                </c:pt>
                <c:pt idx="3">
                  <c:v>57.331200000000003</c:v>
                </c:pt>
                <c:pt idx="4">
                  <c:v>67.082800000000006</c:v>
                </c:pt>
                <c:pt idx="5">
                  <c:v>76.894400000000005</c:v>
                </c:pt>
              </c:numCache>
            </c:numRef>
          </c:xVal>
          <c:yVal>
            <c:numRef>
              <c:f>GRAFICAS!$C$126:$C$131</c:f>
              <c:numCache>
                <c:formatCode>General</c:formatCode>
                <c:ptCount val="6"/>
                <c:pt idx="0">
                  <c:v>16.876999999999999</c:v>
                </c:pt>
                <c:pt idx="1">
                  <c:v>11.688700000000001</c:v>
                </c:pt>
                <c:pt idx="2">
                  <c:v>6.9790000000000001</c:v>
                </c:pt>
                <c:pt idx="3">
                  <c:v>3.3818000000000001</c:v>
                </c:pt>
                <c:pt idx="4">
                  <c:v>0.8952</c:v>
                </c:pt>
                <c:pt idx="5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e=0</c:v>
          </c:tx>
          <c:xVal>
            <c:numRef>
              <c:f>GRAFICAS!$B$126:$B$131</c:f>
              <c:numCache>
                <c:formatCode>General</c:formatCode>
                <c:ptCount val="6"/>
                <c:pt idx="0">
                  <c:v>30.548999999999999</c:v>
                </c:pt>
                <c:pt idx="1">
                  <c:v>38.316299999999998</c:v>
                </c:pt>
                <c:pt idx="2">
                  <c:v>47.693600000000004</c:v>
                </c:pt>
                <c:pt idx="3">
                  <c:v>57.331200000000003</c:v>
                </c:pt>
                <c:pt idx="4">
                  <c:v>67.082800000000006</c:v>
                </c:pt>
                <c:pt idx="5">
                  <c:v>76.894400000000005</c:v>
                </c:pt>
              </c:numCache>
            </c:numRef>
          </c:xVal>
          <c:yVal>
            <c:numRef>
              <c:f>GRAFICAS!$D$126:$D$131</c:f>
              <c:numCache>
                <c:formatCode>General</c:formatCode>
                <c:ptCount val="6"/>
                <c:pt idx="0">
                  <c:v>13.092700000000001</c:v>
                </c:pt>
                <c:pt idx="1">
                  <c:v>7.9043999999999999</c:v>
                </c:pt>
                <c:pt idx="2">
                  <c:v>3.1953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v>e=-1</c:v>
          </c:tx>
          <c:xVal>
            <c:numRef>
              <c:f>GRAFICAS!$B$126:$B$131</c:f>
              <c:numCache>
                <c:formatCode>General</c:formatCode>
                <c:ptCount val="6"/>
                <c:pt idx="0">
                  <c:v>30.548999999999999</c:v>
                </c:pt>
                <c:pt idx="1">
                  <c:v>38.316299999999998</c:v>
                </c:pt>
                <c:pt idx="2">
                  <c:v>47.693600000000004</c:v>
                </c:pt>
                <c:pt idx="3">
                  <c:v>57.331200000000003</c:v>
                </c:pt>
                <c:pt idx="4">
                  <c:v>67.082800000000006</c:v>
                </c:pt>
                <c:pt idx="5">
                  <c:v>76.894400000000005</c:v>
                </c:pt>
              </c:numCache>
            </c:numRef>
          </c:xVal>
          <c:yVal>
            <c:numRef>
              <c:f>GRAFICAS!$E$126:$E$131</c:f>
              <c:numCache>
                <c:formatCode>General</c:formatCode>
                <c:ptCount val="6"/>
                <c:pt idx="0">
                  <c:v>12.335000000000001</c:v>
                </c:pt>
                <c:pt idx="1">
                  <c:v>7.1475400000000002</c:v>
                </c:pt>
                <c:pt idx="2">
                  <c:v>2.43845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37152"/>
        <c:axId val="60339328"/>
      </c:scatterChart>
      <c:valAx>
        <c:axId val="6033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VE"/>
                  <a:t>Velocidad total</a:t>
                </a:r>
                <a:r>
                  <a:rPr lang="es-VE" baseline="0"/>
                  <a:t> (cm/seg)</a:t>
                </a:r>
                <a:endParaRPr lang="es-VE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0339328"/>
        <c:crosses val="autoZero"/>
        <c:crossBetween val="midCat"/>
      </c:valAx>
      <c:valAx>
        <c:axId val="603393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VE"/>
                  <a:t>Espesor</a:t>
                </a:r>
                <a:r>
                  <a:rPr lang="es-VE" baseline="0"/>
                  <a:t> de la cama de arena (cm)</a:t>
                </a:r>
                <a:endParaRPr lang="es-VE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03371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GRAFICAS!$A$146:$A$155</c:f>
              <c:numCache>
                <c:formatCode>General</c:formatCode>
                <c:ptCount val="1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</c:numCache>
            </c:numRef>
          </c:xVal>
          <c:yVal>
            <c:numRef>
              <c:f>GRAFICAS!$C$146:$C$155</c:f>
              <c:numCache>
                <c:formatCode>General</c:formatCode>
                <c:ptCount val="10"/>
                <c:pt idx="0">
                  <c:v>0.19173356979827652</c:v>
                </c:pt>
                <c:pt idx="1">
                  <c:v>0.19173356979827652</c:v>
                </c:pt>
                <c:pt idx="2">
                  <c:v>0.19173356979827652</c:v>
                </c:pt>
                <c:pt idx="3">
                  <c:v>0.19173356979827652</c:v>
                </c:pt>
                <c:pt idx="4">
                  <c:v>0.19173356979827652</c:v>
                </c:pt>
                <c:pt idx="5">
                  <c:v>0.1803240979386786</c:v>
                </c:pt>
                <c:pt idx="6">
                  <c:v>0.16258744424707236</c:v>
                </c:pt>
                <c:pt idx="7">
                  <c:v>0.14908491151232001</c:v>
                </c:pt>
                <c:pt idx="8">
                  <c:v>0.14758769133338256</c:v>
                </c:pt>
                <c:pt idx="9">
                  <c:v>0.14695784801136141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048512"/>
        <c:axId val="60050432"/>
      </c:scatterChart>
      <c:valAx>
        <c:axId val="60048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VE"/>
                  <a:t>Ángulo del pozo en grados</a:t>
                </a:r>
              </a:p>
            </c:rich>
          </c:tx>
          <c:layout>
            <c:manualLayout>
              <c:xMode val="edge"/>
              <c:yMode val="edge"/>
              <c:x val="0.38977909011373579"/>
              <c:y val="0.8786803732866724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0050432"/>
        <c:crosses val="autoZero"/>
        <c:crossBetween val="midCat"/>
      </c:valAx>
      <c:valAx>
        <c:axId val="60050432"/>
        <c:scaling>
          <c:orientation val="minMax"/>
          <c:max val="0.2"/>
          <c:min val="0.14000000000000001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VE" sz="1000" b="1">
                    <a:effectLst/>
                  </a:rPr>
                  <a:t>Concentración en suspensión</a:t>
                </a:r>
                <a:endParaRPr lang="es-VE" sz="10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00485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Correlacion Empirica</c:v>
          </c:tx>
          <c:marker>
            <c:symbol val="none"/>
          </c:marker>
          <c:xVal>
            <c:numRef>
              <c:f>GRAFICAS!$A$8:$A$10</c:f>
              <c:numCache>
                <c:formatCode>General</c:formatCode>
                <c:ptCount val="3"/>
                <c:pt idx="0">
                  <c:v>70</c:v>
                </c:pt>
                <c:pt idx="1">
                  <c:v>80</c:v>
                </c:pt>
                <c:pt idx="2">
                  <c:v>90</c:v>
                </c:pt>
              </c:numCache>
            </c:numRef>
          </c:xVal>
          <c:yVal>
            <c:numRef>
              <c:f>GRAFICAS!$F$8:$F$10</c:f>
              <c:numCache>
                <c:formatCode>General</c:formatCode>
                <c:ptCount val="3"/>
                <c:pt idx="0">
                  <c:v>18.956893158375404</c:v>
                </c:pt>
                <c:pt idx="1">
                  <c:v>18.956893158375404</c:v>
                </c:pt>
                <c:pt idx="2">
                  <c:v>18.956893158375404</c:v>
                </c:pt>
              </c:numCache>
            </c:numRef>
          </c:yVal>
          <c:smooth val="1"/>
        </c:ser>
        <c:ser>
          <c:idx val="1"/>
          <c:order val="1"/>
          <c:tx>
            <c:v>Resultado Modelo</c:v>
          </c:tx>
          <c:marker>
            <c:symbol val="none"/>
          </c:marker>
          <c:xVal>
            <c:numRef>
              <c:f>GRAFICAS!$A$8:$A$10</c:f>
              <c:numCache>
                <c:formatCode>General</c:formatCode>
                <c:ptCount val="3"/>
                <c:pt idx="0">
                  <c:v>70</c:v>
                </c:pt>
                <c:pt idx="1">
                  <c:v>80</c:v>
                </c:pt>
                <c:pt idx="2">
                  <c:v>90</c:v>
                </c:pt>
              </c:numCache>
            </c:numRef>
          </c:xVal>
          <c:yVal>
            <c:numRef>
              <c:f>GRAFICAS!$D$8:$D$10</c:f>
              <c:numCache>
                <c:formatCode>General</c:formatCode>
                <c:ptCount val="3"/>
                <c:pt idx="0">
                  <c:v>16.521367732276229</c:v>
                </c:pt>
                <c:pt idx="1">
                  <c:v>16.68787874827623</c:v>
                </c:pt>
                <c:pt idx="2">
                  <c:v>17.066312875548956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076032"/>
        <c:axId val="60077952"/>
      </c:scatterChart>
      <c:valAx>
        <c:axId val="60076032"/>
        <c:scaling>
          <c:orientation val="minMax"/>
          <c:min val="6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VE"/>
                  <a:t>Ángulo</a:t>
                </a:r>
                <a:r>
                  <a:rPr lang="es-VE" baseline="0"/>
                  <a:t> del pozo</a:t>
                </a:r>
                <a:endParaRPr lang="es-VE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0077952"/>
        <c:crosses val="autoZero"/>
        <c:crossBetween val="midCat"/>
      </c:valAx>
      <c:valAx>
        <c:axId val="6007795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VE"/>
                  <a:t>Espesor de la cama de arena(cm)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00760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FactorCorreccion por CAUDAL</c:v>
          </c:tx>
          <c:marker>
            <c:symbol val="none"/>
          </c:marke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9.3720472440944873E-3"/>
                  <c:y val="1.1706563435423414E-3"/>
                </c:manualLayout>
              </c:layout>
              <c:numFmt formatCode="General" sourceLinked="0"/>
            </c:trendlineLbl>
          </c:trendline>
          <c:xVal>
            <c:numRef>
              <c:f>'PARA e=1 UNICAMENTE'!$BU$3:$BU$5</c:f>
              <c:numCache>
                <c:formatCode>General</c:formatCode>
                <c:ptCount val="3"/>
                <c:pt idx="0">
                  <c:v>2.5</c:v>
                </c:pt>
                <c:pt idx="1">
                  <c:v>5</c:v>
                </c:pt>
                <c:pt idx="2">
                  <c:v>20</c:v>
                </c:pt>
              </c:numCache>
            </c:numRef>
          </c:xVal>
          <c:yVal>
            <c:numRef>
              <c:f>'PARA e=1 UNICAMENTE'!$BV$3:$BV$5</c:f>
              <c:numCache>
                <c:formatCode>General</c:formatCode>
                <c:ptCount val="3"/>
                <c:pt idx="0">
                  <c:v>1.9</c:v>
                </c:pt>
                <c:pt idx="1">
                  <c:v>0</c:v>
                </c:pt>
                <c:pt idx="2">
                  <c:v>-4.5999999999999996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86752"/>
        <c:axId val="58188544"/>
      </c:scatterChart>
      <c:valAx>
        <c:axId val="5818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8188544"/>
        <c:crosses val="autoZero"/>
        <c:crossBetween val="midCat"/>
      </c:valAx>
      <c:valAx>
        <c:axId val="58188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1867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981802274715663"/>
          <c:y val="0.34052967459335148"/>
          <c:w val="0.33018197725284337"/>
          <c:h val="0.3768003581492112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FC Excentricidad</c:v>
          </c:tx>
          <c:marker>
            <c:symbol val="none"/>
          </c:marke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9.3102799650043741E-2"/>
                  <c:y val="0.5273031496062992"/>
                </c:manualLayout>
              </c:layout>
              <c:numFmt formatCode="General" sourceLinked="0"/>
            </c:trendlineLbl>
          </c:trendline>
          <c:xVal>
            <c:numRef>
              <c:f>'PARA e entre -1 y 1'!$BW$3:$BW$5</c:f>
              <c:numCache>
                <c:formatCode>General</c:formatCode>
                <c:ptCount val="3"/>
                <c:pt idx="0">
                  <c:v>-1</c:v>
                </c:pt>
                <c:pt idx="1">
                  <c:v>0</c:v>
                </c:pt>
                <c:pt idx="2">
                  <c:v>1</c:v>
                </c:pt>
              </c:numCache>
            </c:numRef>
          </c:xVal>
          <c:yVal>
            <c:numRef>
              <c:f>'PARA e entre -1 y 1'!$BX$3:$BX$5</c:f>
              <c:numCache>
                <c:formatCode>General</c:formatCode>
                <c:ptCount val="3"/>
                <c:pt idx="0">
                  <c:v>-1.2</c:v>
                </c:pt>
                <c:pt idx="1">
                  <c:v>-1</c:v>
                </c:pt>
                <c:pt idx="2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13184"/>
        <c:axId val="58014720"/>
      </c:scatterChart>
      <c:valAx>
        <c:axId val="580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8014720"/>
        <c:crosses val="autoZero"/>
        <c:crossBetween val="midCat"/>
      </c:valAx>
      <c:valAx>
        <c:axId val="58014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0131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2391907261592301"/>
          <c:y val="6.0659813356663747E-2"/>
          <c:w val="0.65133048993875764"/>
          <c:h val="0.89719889180519097"/>
        </c:manualLayout>
      </c:layout>
      <c:scatterChart>
        <c:scatterStyle val="smoothMarker"/>
        <c:varyColors val="0"/>
        <c:ser>
          <c:idx val="0"/>
          <c:order val="0"/>
          <c:tx>
            <c:v>FactorC por ROP</c:v>
          </c:tx>
          <c:marker>
            <c:symbol val="none"/>
          </c:marker>
          <c:trendline>
            <c:trendlineType val="poly"/>
            <c:order val="3"/>
            <c:dispRSqr val="1"/>
            <c:dispEq val="1"/>
            <c:trendlineLbl>
              <c:layout>
                <c:manualLayout>
                  <c:x val="-0.24748622047244095"/>
                  <c:y val="-0.2573217410323709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(0,0000000035*F13^3 - 0,0000037000*F13^2 + 0,0011950000*F13 - 0,1100000000)</a:t>
                    </a:r>
                    <a:endParaRPr lang="en-US"/>
                  </a:p>
                </c:rich>
              </c:tx>
              <c:numFmt formatCode="#,##0.0000000000" sourceLinked="0"/>
            </c:trendlineLbl>
          </c:trendline>
          <c:xVal>
            <c:numRef>
              <c:f>'PARA e entre -1 y 1'!$BZ$3:$BZ$6</c:f>
              <c:numCache>
                <c:formatCode>General</c:formatCode>
                <c:ptCount val="4"/>
                <c:pt idx="0">
                  <c:v>200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</c:numCache>
            </c:numRef>
          </c:xVal>
          <c:yVal>
            <c:numRef>
              <c:f>'PARA e entre -1 y 1'!$CA$3:$CA$6</c:f>
              <c:numCache>
                <c:formatCode>General</c:formatCode>
                <c:ptCount val="4"/>
                <c:pt idx="0">
                  <c:v>8.9999999999999993E-3</c:v>
                </c:pt>
                <c:pt idx="1">
                  <c:v>0.01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42240"/>
        <c:axId val="58043776"/>
      </c:scatterChart>
      <c:valAx>
        <c:axId val="5804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8043776"/>
        <c:crosses val="autoZero"/>
        <c:crossBetween val="midCat"/>
      </c:valAx>
      <c:valAx>
        <c:axId val="5804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0422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FC densidad</c:v>
          </c:tx>
          <c:marker>
            <c:symbol val="none"/>
          </c:marke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'PARA e=1 UNICAMENTE'!$BX$8:$BX$10</c:f>
              <c:numCache>
                <c:formatCode>General</c:formatCode>
                <c:ptCount val="3"/>
                <c:pt idx="0">
                  <c:v>1</c:v>
                </c:pt>
                <c:pt idx="1">
                  <c:v>1.1000000000000001</c:v>
                </c:pt>
                <c:pt idx="2">
                  <c:v>1.23421</c:v>
                </c:pt>
              </c:numCache>
            </c:numRef>
          </c:xVal>
          <c:yVal>
            <c:numRef>
              <c:f>'PARA e=1 UNICAMENTE'!$BY$8:$BY$10</c:f>
              <c:numCache>
                <c:formatCode>General</c:formatCode>
                <c:ptCount val="3"/>
                <c:pt idx="0">
                  <c:v>0.6</c:v>
                </c:pt>
                <c:pt idx="1">
                  <c:v>0</c:v>
                </c:pt>
                <c:pt idx="2">
                  <c:v>-0.80527715867424021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60608"/>
        <c:axId val="59062144"/>
      </c:scatterChart>
      <c:valAx>
        <c:axId val="5906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062144"/>
        <c:crosses val="autoZero"/>
        <c:crossBetween val="midCat"/>
      </c:valAx>
      <c:valAx>
        <c:axId val="59062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0606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'PARA e=1 UNICAMENTE'!$BU$8:$BU$9</c:f>
              <c:numCache>
                <c:formatCode>General</c:formatCode>
                <c:ptCount val="2"/>
                <c:pt idx="0">
                  <c:v>13.97</c:v>
                </c:pt>
                <c:pt idx="1">
                  <c:v>31.114999999999998</c:v>
                </c:pt>
              </c:numCache>
            </c:numRef>
          </c:xVal>
          <c:yVal>
            <c:numRef>
              <c:f>'PARA e=1 UNICAMENTE'!$BV$8:$BV$9</c:f>
              <c:numCache>
                <c:formatCode>General</c:formatCode>
                <c:ptCount val="2"/>
                <c:pt idx="0">
                  <c:v>1</c:v>
                </c:pt>
                <c:pt idx="1">
                  <c:v>1.7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03488"/>
        <c:axId val="59105280"/>
      </c:scatterChart>
      <c:valAx>
        <c:axId val="5910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105280"/>
        <c:crosses val="autoZero"/>
        <c:crossBetween val="midCat"/>
      </c:valAx>
      <c:valAx>
        <c:axId val="59105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1034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'PARA e=1 UNICAMENTE'!$CC$3:$CC$4</c:f>
              <c:numCache>
                <c:formatCode>General</c:formatCode>
                <c:ptCount val="2"/>
                <c:pt idx="0">
                  <c:v>4</c:v>
                </c:pt>
                <c:pt idx="1">
                  <c:v>5</c:v>
                </c:pt>
              </c:numCache>
            </c:numRef>
          </c:xVal>
          <c:yVal>
            <c:numRef>
              <c:f>'PARA e=1 UNICAMENTE'!$CD$3:$CD$4</c:f>
              <c:numCache>
                <c:formatCode>General</c:formatCode>
                <c:ptCount val="2"/>
                <c:pt idx="0">
                  <c:v>0.2</c:v>
                </c:pt>
                <c:pt idx="1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20352"/>
        <c:axId val="84821888"/>
      </c:scatterChart>
      <c:valAx>
        <c:axId val="8482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821888"/>
        <c:crosses val="autoZero"/>
        <c:crossBetween val="midCat"/>
      </c:valAx>
      <c:valAx>
        <c:axId val="84821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8203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4"/>
            <c:dispRSqr val="1"/>
            <c:dispEq val="1"/>
            <c:trendlineLbl>
              <c:numFmt formatCode="#,##0.00000" sourceLinked="0"/>
            </c:trendlineLbl>
          </c:trendline>
          <c:xVal>
            <c:numRef>
              <c:f>'PARA e=1 UNICAMENTE'!$BQ$3:$BQ$8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'PARA e=1 UNICAMENTE'!$BR$3:$BR$8</c:f>
              <c:numCache>
                <c:formatCode>General</c:formatCode>
                <c:ptCount val="6"/>
                <c:pt idx="0">
                  <c:v>31.636605685507263</c:v>
                </c:pt>
                <c:pt idx="1">
                  <c:v>55.612759580528135</c:v>
                </c:pt>
                <c:pt idx="2">
                  <c:v>89.755397683020377</c:v>
                </c:pt>
                <c:pt idx="3">
                  <c:v>139.49981065220356</c:v>
                </c:pt>
                <c:pt idx="4">
                  <c:v>164.24159080000001</c:v>
                </c:pt>
                <c:pt idx="5">
                  <c:v>172.31433380247952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53120"/>
        <c:axId val="84854656"/>
      </c:scatterChart>
      <c:valAx>
        <c:axId val="8485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854656"/>
        <c:crosses val="autoZero"/>
        <c:crossBetween val="midCat"/>
      </c:valAx>
      <c:valAx>
        <c:axId val="84854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8531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409576</xdr:colOff>
      <xdr:row>2</xdr:row>
      <xdr:rowOff>180975</xdr:rowOff>
    </xdr:from>
    <xdr:to>
      <xdr:col>45</xdr:col>
      <xdr:colOff>1</xdr:colOff>
      <xdr:row>3</xdr:row>
      <xdr:rowOff>133350</xdr:rowOff>
    </xdr:to>
    <xdr:cxnSp macro="">
      <xdr:nvCxnSpPr>
        <xdr:cNvPr id="2" name="1 Conector recto de flecha"/>
        <xdr:cNvCxnSpPr/>
      </xdr:nvCxnSpPr>
      <xdr:spPr>
        <a:xfrm rot="10800000">
          <a:off x="409576" y="561975"/>
          <a:ext cx="352425" cy="1714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2</xdr:row>
      <xdr:rowOff>161925</xdr:rowOff>
    </xdr:from>
    <xdr:to>
      <xdr:col>45</xdr:col>
      <xdr:colOff>352425</xdr:colOff>
      <xdr:row>3</xdr:row>
      <xdr:rowOff>123826</xdr:rowOff>
    </xdr:to>
    <xdr:cxnSp macro="">
      <xdr:nvCxnSpPr>
        <xdr:cNvPr id="3" name="2 Conector recto de flecha"/>
        <xdr:cNvCxnSpPr/>
      </xdr:nvCxnSpPr>
      <xdr:spPr>
        <a:xfrm flipV="1">
          <a:off x="762000" y="542925"/>
          <a:ext cx="352425" cy="1809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752475</xdr:colOff>
      <xdr:row>3</xdr:row>
      <xdr:rowOff>119063</xdr:rowOff>
    </xdr:from>
    <xdr:to>
      <xdr:col>46</xdr:col>
      <xdr:colOff>161926</xdr:colOff>
      <xdr:row>3</xdr:row>
      <xdr:rowOff>133351</xdr:rowOff>
    </xdr:to>
    <xdr:cxnSp macro="">
      <xdr:nvCxnSpPr>
        <xdr:cNvPr id="4" name="3 Conector recto"/>
        <xdr:cNvCxnSpPr/>
      </xdr:nvCxnSpPr>
      <xdr:spPr>
        <a:xfrm flipV="1">
          <a:off x="752475" y="719138"/>
          <a:ext cx="933451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600078</xdr:colOff>
      <xdr:row>7</xdr:row>
      <xdr:rowOff>9526</xdr:rowOff>
    </xdr:from>
    <xdr:to>
      <xdr:col>47</xdr:col>
      <xdr:colOff>600075</xdr:colOff>
      <xdr:row>11</xdr:row>
      <xdr:rowOff>85728</xdr:rowOff>
    </xdr:to>
    <xdr:cxnSp macro="">
      <xdr:nvCxnSpPr>
        <xdr:cNvPr id="6" name="5 Conector recto de flecha"/>
        <xdr:cNvCxnSpPr/>
      </xdr:nvCxnSpPr>
      <xdr:spPr>
        <a:xfrm rot="5400000">
          <a:off x="2176463" y="1319216"/>
          <a:ext cx="838202" cy="94297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238125</xdr:colOff>
      <xdr:row>6</xdr:row>
      <xdr:rowOff>114301</xdr:rowOff>
    </xdr:from>
    <xdr:to>
      <xdr:col>45</xdr:col>
      <xdr:colOff>504827</xdr:colOff>
      <xdr:row>7</xdr:row>
      <xdr:rowOff>180976</xdr:rowOff>
    </xdr:to>
    <xdr:cxnSp macro="">
      <xdr:nvCxnSpPr>
        <xdr:cNvPr id="9" name="8 Conector recto de flecha"/>
        <xdr:cNvCxnSpPr/>
      </xdr:nvCxnSpPr>
      <xdr:spPr>
        <a:xfrm rot="5400000" flipH="1" flipV="1">
          <a:off x="1004888" y="1281113"/>
          <a:ext cx="257175" cy="2667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409576</xdr:colOff>
      <xdr:row>2</xdr:row>
      <xdr:rowOff>180975</xdr:rowOff>
    </xdr:from>
    <xdr:to>
      <xdr:col>51</xdr:col>
      <xdr:colOff>1</xdr:colOff>
      <xdr:row>3</xdr:row>
      <xdr:rowOff>133350</xdr:rowOff>
    </xdr:to>
    <xdr:cxnSp macro="">
      <xdr:nvCxnSpPr>
        <xdr:cNvPr id="10" name="9 Conector recto de flecha"/>
        <xdr:cNvCxnSpPr/>
      </xdr:nvCxnSpPr>
      <xdr:spPr>
        <a:xfrm rot="10800000">
          <a:off x="49263301" y="581025"/>
          <a:ext cx="35242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0</xdr:colOff>
      <xdr:row>2</xdr:row>
      <xdr:rowOff>161925</xdr:rowOff>
    </xdr:from>
    <xdr:to>
      <xdr:col>51</xdr:col>
      <xdr:colOff>352425</xdr:colOff>
      <xdr:row>3</xdr:row>
      <xdr:rowOff>123826</xdr:rowOff>
    </xdr:to>
    <xdr:cxnSp macro="">
      <xdr:nvCxnSpPr>
        <xdr:cNvPr id="11" name="10 Conector recto de flecha"/>
        <xdr:cNvCxnSpPr/>
      </xdr:nvCxnSpPr>
      <xdr:spPr>
        <a:xfrm flipV="1">
          <a:off x="49615725" y="561975"/>
          <a:ext cx="352425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752475</xdr:colOff>
      <xdr:row>3</xdr:row>
      <xdr:rowOff>119063</xdr:rowOff>
    </xdr:from>
    <xdr:to>
      <xdr:col>52</xdr:col>
      <xdr:colOff>161926</xdr:colOff>
      <xdr:row>3</xdr:row>
      <xdr:rowOff>133351</xdr:rowOff>
    </xdr:to>
    <xdr:cxnSp macro="">
      <xdr:nvCxnSpPr>
        <xdr:cNvPr id="12" name="11 Conector recto"/>
        <xdr:cNvCxnSpPr/>
      </xdr:nvCxnSpPr>
      <xdr:spPr>
        <a:xfrm flipV="1">
          <a:off x="49606200" y="719138"/>
          <a:ext cx="933451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600078</xdr:colOff>
      <xdr:row>7</xdr:row>
      <xdr:rowOff>9526</xdr:rowOff>
    </xdr:from>
    <xdr:to>
      <xdr:col>53</xdr:col>
      <xdr:colOff>600075</xdr:colOff>
      <xdr:row>11</xdr:row>
      <xdr:rowOff>85728</xdr:rowOff>
    </xdr:to>
    <xdr:cxnSp macro="">
      <xdr:nvCxnSpPr>
        <xdr:cNvPr id="13" name="12 Conector recto de flecha"/>
        <xdr:cNvCxnSpPr/>
      </xdr:nvCxnSpPr>
      <xdr:spPr>
        <a:xfrm rot="5400000">
          <a:off x="50930176" y="1457328"/>
          <a:ext cx="857252" cy="76199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238125</xdr:colOff>
      <xdr:row>6</xdr:row>
      <xdr:rowOff>114301</xdr:rowOff>
    </xdr:from>
    <xdr:to>
      <xdr:col>51</xdr:col>
      <xdr:colOff>504827</xdr:colOff>
      <xdr:row>7</xdr:row>
      <xdr:rowOff>180976</xdr:rowOff>
    </xdr:to>
    <xdr:cxnSp macro="">
      <xdr:nvCxnSpPr>
        <xdr:cNvPr id="14" name="13 Conector recto de flecha"/>
        <xdr:cNvCxnSpPr/>
      </xdr:nvCxnSpPr>
      <xdr:spPr>
        <a:xfrm rot="5400000" flipH="1" flipV="1">
          <a:off x="49853851" y="1314450"/>
          <a:ext cx="266700" cy="2667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409576</xdr:colOff>
      <xdr:row>2</xdr:row>
      <xdr:rowOff>180975</xdr:rowOff>
    </xdr:from>
    <xdr:to>
      <xdr:col>51</xdr:col>
      <xdr:colOff>1</xdr:colOff>
      <xdr:row>3</xdr:row>
      <xdr:rowOff>133350</xdr:rowOff>
    </xdr:to>
    <xdr:cxnSp macro="">
      <xdr:nvCxnSpPr>
        <xdr:cNvPr id="20" name="19 Conector recto de flecha"/>
        <xdr:cNvCxnSpPr/>
      </xdr:nvCxnSpPr>
      <xdr:spPr>
        <a:xfrm rot="10800000">
          <a:off x="409576" y="561975"/>
          <a:ext cx="352425" cy="1714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0</xdr:colOff>
      <xdr:row>2</xdr:row>
      <xdr:rowOff>161925</xdr:rowOff>
    </xdr:from>
    <xdr:to>
      <xdr:col>51</xdr:col>
      <xdr:colOff>352425</xdr:colOff>
      <xdr:row>3</xdr:row>
      <xdr:rowOff>123826</xdr:rowOff>
    </xdr:to>
    <xdr:cxnSp macro="">
      <xdr:nvCxnSpPr>
        <xdr:cNvPr id="21" name="20 Conector recto de flecha"/>
        <xdr:cNvCxnSpPr/>
      </xdr:nvCxnSpPr>
      <xdr:spPr>
        <a:xfrm flipV="1">
          <a:off x="762000" y="542925"/>
          <a:ext cx="352425" cy="1809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752475</xdr:colOff>
      <xdr:row>3</xdr:row>
      <xdr:rowOff>119063</xdr:rowOff>
    </xdr:from>
    <xdr:to>
      <xdr:col>52</xdr:col>
      <xdr:colOff>161926</xdr:colOff>
      <xdr:row>3</xdr:row>
      <xdr:rowOff>133351</xdr:rowOff>
    </xdr:to>
    <xdr:cxnSp macro="">
      <xdr:nvCxnSpPr>
        <xdr:cNvPr id="22" name="21 Conector recto"/>
        <xdr:cNvCxnSpPr/>
      </xdr:nvCxnSpPr>
      <xdr:spPr>
        <a:xfrm flipV="1">
          <a:off x="752475" y="719138"/>
          <a:ext cx="933451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600078</xdr:colOff>
      <xdr:row>7</xdr:row>
      <xdr:rowOff>9526</xdr:rowOff>
    </xdr:from>
    <xdr:to>
      <xdr:col>53</xdr:col>
      <xdr:colOff>600075</xdr:colOff>
      <xdr:row>11</xdr:row>
      <xdr:rowOff>85728</xdr:rowOff>
    </xdr:to>
    <xdr:cxnSp macro="">
      <xdr:nvCxnSpPr>
        <xdr:cNvPr id="24" name="23 Conector recto de flecha"/>
        <xdr:cNvCxnSpPr/>
      </xdr:nvCxnSpPr>
      <xdr:spPr>
        <a:xfrm rot="5400000">
          <a:off x="2176463" y="1319216"/>
          <a:ext cx="838202" cy="94297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238125</xdr:colOff>
      <xdr:row>6</xdr:row>
      <xdr:rowOff>114301</xdr:rowOff>
    </xdr:from>
    <xdr:to>
      <xdr:col>51</xdr:col>
      <xdr:colOff>504827</xdr:colOff>
      <xdr:row>7</xdr:row>
      <xdr:rowOff>180976</xdr:rowOff>
    </xdr:to>
    <xdr:cxnSp macro="">
      <xdr:nvCxnSpPr>
        <xdr:cNvPr id="27" name="26 Conector recto de flecha"/>
        <xdr:cNvCxnSpPr/>
      </xdr:nvCxnSpPr>
      <xdr:spPr>
        <a:xfrm rot="5400000" flipH="1" flipV="1">
          <a:off x="1004888" y="1281113"/>
          <a:ext cx="257175" cy="2667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409576</xdr:colOff>
      <xdr:row>2</xdr:row>
      <xdr:rowOff>180975</xdr:rowOff>
    </xdr:from>
    <xdr:to>
      <xdr:col>45</xdr:col>
      <xdr:colOff>1</xdr:colOff>
      <xdr:row>3</xdr:row>
      <xdr:rowOff>133350</xdr:rowOff>
    </xdr:to>
    <xdr:cxnSp macro="">
      <xdr:nvCxnSpPr>
        <xdr:cNvPr id="2" name="1 Conector recto de flecha"/>
        <xdr:cNvCxnSpPr/>
      </xdr:nvCxnSpPr>
      <xdr:spPr>
        <a:xfrm rot="10800000">
          <a:off x="49263301" y="581025"/>
          <a:ext cx="35242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2</xdr:row>
      <xdr:rowOff>161925</xdr:rowOff>
    </xdr:from>
    <xdr:to>
      <xdr:col>45</xdr:col>
      <xdr:colOff>352425</xdr:colOff>
      <xdr:row>3</xdr:row>
      <xdr:rowOff>123826</xdr:rowOff>
    </xdr:to>
    <xdr:cxnSp macro="">
      <xdr:nvCxnSpPr>
        <xdr:cNvPr id="3" name="2 Conector recto de flecha"/>
        <xdr:cNvCxnSpPr/>
      </xdr:nvCxnSpPr>
      <xdr:spPr>
        <a:xfrm flipV="1">
          <a:off x="49615725" y="561975"/>
          <a:ext cx="352425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752475</xdr:colOff>
      <xdr:row>3</xdr:row>
      <xdr:rowOff>119063</xdr:rowOff>
    </xdr:from>
    <xdr:to>
      <xdr:col>46</xdr:col>
      <xdr:colOff>161926</xdr:colOff>
      <xdr:row>3</xdr:row>
      <xdr:rowOff>133351</xdr:rowOff>
    </xdr:to>
    <xdr:cxnSp macro="">
      <xdr:nvCxnSpPr>
        <xdr:cNvPr id="4" name="3 Conector recto"/>
        <xdr:cNvCxnSpPr/>
      </xdr:nvCxnSpPr>
      <xdr:spPr>
        <a:xfrm flipV="1">
          <a:off x="49606200" y="719138"/>
          <a:ext cx="933451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600078</xdr:colOff>
      <xdr:row>7</xdr:row>
      <xdr:rowOff>9526</xdr:rowOff>
    </xdr:from>
    <xdr:to>
      <xdr:col>47</xdr:col>
      <xdr:colOff>600075</xdr:colOff>
      <xdr:row>11</xdr:row>
      <xdr:rowOff>85728</xdr:rowOff>
    </xdr:to>
    <xdr:cxnSp macro="">
      <xdr:nvCxnSpPr>
        <xdr:cNvPr id="5" name="4 Conector recto de flecha"/>
        <xdr:cNvCxnSpPr/>
      </xdr:nvCxnSpPr>
      <xdr:spPr>
        <a:xfrm rot="5400000">
          <a:off x="51034951" y="1352553"/>
          <a:ext cx="857252" cy="97154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238125</xdr:colOff>
      <xdr:row>6</xdr:row>
      <xdr:rowOff>114301</xdr:rowOff>
    </xdr:from>
    <xdr:to>
      <xdr:col>45</xdr:col>
      <xdr:colOff>504827</xdr:colOff>
      <xdr:row>7</xdr:row>
      <xdr:rowOff>180976</xdr:rowOff>
    </xdr:to>
    <xdr:cxnSp macro="">
      <xdr:nvCxnSpPr>
        <xdr:cNvPr id="6" name="5 Conector recto de flecha"/>
        <xdr:cNvCxnSpPr/>
      </xdr:nvCxnSpPr>
      <xdr:spPr>
        <a:xfrm rot="5400000" flipH="1" flipV="1">
          <a:off x="49853851" y="1314450"/>
          <a:ext cx="266700" cy="2667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409576</xdr:colOff>
      <xdr:row>2</xdr:row>
      <xdr:rowOff>180975</xdr:rowOff>
    </xdr:from>
    <xdr:to>
      <xdr:col>51</xdr:col>
      <xdr:colOff>1</xdr:colOff>
      <xdr:row>3</xdr:row>
      <xdr:rowOff>133350</xdr:rowOff>
    </xdr:to>
    <xdr:cxnSp macro="">
      <xdr:nvCxnSpPr>
        <xdr:cNvPr id="7" name="6 Conector recto de flecha"/>
        <xdr:cNvCxnSpPr/>
      </xdr:nvCxnSpPr>
      <xdr:spPr>
        <a:xfrm rot="10800000">
          <a:off x="54044851" y="581025"/>
          <a:ext cx="35242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0</xdr:colOff>
      <xdr:row>2</xdr:row>
      <xdr:rowOff>161925</xdr:rowOff>
    </xdr:from>
    <xdr:to>
      <xdr:col>51</xdr:col>
      <xdr:colOff>352425</xdr:colOff>
      <xdr:row>3</xdr:row>
      <xdr:rowOff>123826</xdr:rowOff>
    </xdr:to>
    <xdr:cxnSp macro="">
      <xdr:nvCxnSpPr>
        <xdr:cNvPr id="8" name="7 Conector recto de flecha"/>
        <xdr:cNvCxnSpPr/>
      </xdr:nvCxnSpPr>
      <xdr:spPr>
        <a:xfrm flipV="1">
          <a:off x="54397275" y="561975"/>
          <a:ext cx="352425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752475</xdr:colOff>
      <xdr:row>3</xdr:row>
      <xdr:rowOff>119063</xdr:rowOff>
    </xdr:from>
    <xdr:to>
      <xdr:col>52</xdr:col>
      <xdr:colOff>161926</xdr:colOff>
      <xdr:row>3</xdr:row>
      <xdr:rowOff>133351</xdr:rowOff>
    </xdr:to>
    <xdr:cxnSp macro="">
      <xdr:nvCxnSpPr>
        <xdr:cNvPr id="9" name="8 Conector recto"/>
        <xdr:cNvCxnSpPr/>
      </xdr:nvCxnSpPr>
      <xdr:spPr>
        <a:xfrm flipV="1">
          <a:off x="54387750" y="719138"/>
          <a:ext cx="933451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600078</xdr:colOff>
      <xdr:row>7</xdr:row>
      <xdr:rowOff>9526</xdr:rowOff>
    </xdr:from>
    <xdr:to>
      <xdr:col>53</xdr:col>
      <xdr:colOff>600075</xdr:colOff>
      <xdr:row>11</xdr:row>
      <xdr:rowOff>85728</xdr:rowOff>
    </xdr:to>
    <xdr:cxnSp macro="">
      <xdr:nvCxnSpPr>
        <xdr:cNvPr id="10" name="9 Conector recto de flecha"/>
        <xdr:cNvCxnSpPr/>
      </xdr:nvCxnSpPr>
      <xdr:spPr>
        <a:xfrm rot="5400000">
          <a:off x="55711726" y="1457328"/>
          <a:ext cx="857252" cy="76199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238125</xdr:colOff>
      <xdr:row>6</xdr:row>
      <xdr:rowOff>114301</xdr:rowOff>
    </xdr:from>
    <xdr:to>
      <xdr:col>51</xdr:col>
      <xdr:colOff>504827</xdr:colOff>
      <xdr:row>7</xdr:row>
      <xdr:rowOff>180976</xdr:rowOff>
    </xdr:to>
    <xdr:cxnSp macro="">
      <xdr:nvCxnSpPr>
        <xdr:cNvPr id="11" name="10 Conector recto de flecha"/>
        <xdr:cNvCxnSpPr/>
      </xdr:nvCxnSpPr>
      <xdr:spPr>
        <a:xfrm rot="5400000" flipH="1" flipV="1">
          <a:off x="54635401" y="1314450"/>
          <a:ext cx="266700" cy="2667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409576</xdr:colOff>
      <xdr:row>2</xdr:row>
      <xdr:rowOff>180975</xdr:rowOff>
    </xdr:from>
    <xdr:to>
      <xdr:col>51</xdr:col>
      <xdr:colOff>1</xdr:colOff>
      <xdr:row>3</xdr:row>
      <xdr:rowOff>133350</xdr:rowOff>
    </xdr:to>
    <xdr:cxnSp macro="">
      <xdr:nvCxnSpPr>
        <xdr:cNvPr id="12" name="11 Conector recto de flecha"/>
        <xdr:cNvCxnSpPr/>
      </xdr:nvCxnSpPr>
      <xdr:spPr>
        <a:xfrm rot="10800000">
          <a:off x="54044851" y="581025"/>
          <a:ext cx="35242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0</xdr:colOff>
      <xdr:row>2</xdr:row>
      <xdr:rowOff>161925</xdr:rowOff>
    </xdr:from>
    <xdr:to>
      <xdr:col>51</xdr:col>
      <xdr:colOff>352425</xdr:colOff>
      <xdr:row>3</xdr:row>
      <xdr:rowOff>123826</xdr:rowOff>
    </xdr:to>
    <xdr:cxnSp macro="">
      <xdr:nvCxnSpPr>
        <xdr:cNvPr id="13" name="12 Conector recto de flecha"/>
        <xdr:cNvCxnSpPr/>
      </xdr:nvCxnSpPr>
      <xdr:spPr>
        <a:xfrm flipV="1">
          <a:off x="54397275" y="561975"/>
          <a:ext cx="352425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752475</xdr:colOff>
      <xdr:row>3</xdr:row>
      <xdr:rowOff>119063</xdr:rowOff>
    </xdr:from>
    <xdr:to>
      <xdr:col>52</xdr:col>
      <xdr:colOff>161926</xdr:colOff>
      <xdr:row>3</xdr:row>
      <xdr:rowOff>133351</xdr:rowOff>
    </xdr:to>
    <xdr:cxnSp macro="">
      <xdr:nvCxnSpPr>
        <xdr:cNvPr id="14" name="13 Conector recto"/>
        <xdr:cNvCxnSpPr/>
      </xdr:nvCxnSpPr>
      <xdr:spPr>
        <a:xfrm flipV="1">
          <a:off x="54387750" y="719138"/>
          <a:ext cx="933451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600078</xdr:colOff>
      <xdr:row>7</xdr:row>
      <xdr:rowOff>9526</xdr:rowOff>
    </xdr:from>
    <xdr:to>
      <xdr:col>53</xdr:col>
      <xdr:colOff>600075</xdr:colOff>
      <xdr:row>11</xdr:row>
      <xdr:rowOff>85728</xdr:rowOff>
    </xdr:to>
    <xdr:cxnSp macro="">
      <xdr:nvCxnSpPr>
        <xdr:cNvPr id="15" name="14 Conector recto de flecha"/>
        <xdr:cNvCxnSpPr/>
      </xdr:nvCxnSpPr>
      <xdr:spPr>
        <a:xfrm rot="5400000">
          <a:off x="55711726" y="1457328"/>
          <a:ext cx="857252" cy="76199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238125</xdr:colOff>
      <xdr:row>6</xdr:row>
      <xdr:rowOff>114301</xdr:rowOff>
    </xdr:from>
    <xdr:to>
      <xdr:col>51</xdr:col>
      <xdr:colOff>504827</xdr:colOff>
      <xdr:row>7</xdr:row>
      <xdr:rowOff>180976</xdr:rowOff>
    </xdr:to>
    <xdr:cxnSp macro="">
      <xdr:nvCxnSpPr>
        <xdr:cNvPr id="16" name="15 Conector recto de flecha"/>
        <xdr:cNvCxnSpPr/>
      </xdr:nvCxnSpPr>
      <xdr:spPr>
        <a:xfrm rot="5400000" flipH="1" flipV="1">
          <a:off x="54635401" y="1314450"/>
          <a:ext cx="266700" cy="2667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395287</xdr:colOff>
      <xdr:row>12</xdr:row>
      <xdr:rowOff>61912</xdr:rowOff>
    </xdr:from>
    <xdr:to>
      <xdr:col>65</xdr:col>
      <xdr:colOff>357187</xdr:colOff>
      <xdr:row>26</xdr:row>
      <xdr:rowOff>138112</xdr:rowOff>
    </xdr:to>
    <xdr:graphicFrame macro="">
      <xdr:nvGraphicFramePr>
        <xdr:cNvPr id="20" name="1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409576</xdr:colOff>
      <xdr:row>2</xdr:row>
      <xdr:rowOff>180975</xdr:rowOff>
    </xdr:from>
    <xdr:to>
      <xdr:col>50</xdr:col>
      <xdr:colOff>1</xdr:colOff>
      <xdr:row>3</xdr:row>
      <xdr:rowOff>133350</xdr:rowOff>
    </xdr:to>
    <xdr:cxnSp macro="">
      <xdr:nvCxnSpPr>
        <xdr:cNvPr id="2" name="1 Conector recto de flecha"/>
        <xdr:cNvCxnSpPr/>
      </xdr:nvCxnSpPr>
      <xdr:spPr>
        <a:xfrm rot="10800000">
          <a:off x="59588401" y="581025"/>
          <a:ext cx="35242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2</xdr:row>
      <xdr:rowOff>161925</xdr:rowOff>
    </xdr:from>
    <xdr:to>
      <xdr:col>50</xdr:col>
      <xdr:colOff>352425</xdr:colOff>
      <xdr:row>3</xdr:row>
      <xdr:rowOff>123826</xdr:rowOff>
    </xdr:to>
    <xdr:cxnSp macro="">
      <xdr:nvCxnSpPr>
        <xdr:cNvPr id="3" name="2 Conector recto de flecha"/>
        <xdr:cNvCxnSpPr/>
      </xdr:nvCxnSpPr>
      <xdr:spPr>
        <a:xfrm flipV="1">
          <a:off x="59940825" y="561975"/>
          <a:ext cx="352425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752475</xdr:colOff>
      <xdr:row>3</xdr:row>
      <xdr:rowOff>119063</xdr:rowOff>
    </xdr:from>
    <xdr:to>
      <xdr:col>51</xdr:col>
      <xdr:colOff>161926</xdr:colOff>
      <xdr:row>3</xdr:row>
      <xdr:rowOff>133351</xdr:rowOff>
    </xdr:to>
    <xdr:cxnSp macro="">
      <xdr:nvCxnSpPr>
        <xdr:cNvPr id="4" name="3 Conector recto"/>
        <xdr:cNvCxnSpPr/>
      </xdr:nvCxnSpPr>
      <xdr:spPr>
        <a:xfrm flipV="1">
          <a:off x="59931300" y="719138"/>
          <a:ext cx="933451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600078</xdr:colOff>
      <xdr:row>7</xdr:row>
      <xdr:rowOff>9526</xdr:rowOff>
    </xdr:from>
    <xdr:to>
      <xdr:col>52</xdr:col>
      <xdr:colOff>600075</xdr:colOff>
      <xdr:row>11</xdr:row>
      <xdr:rowOff>85728</xdr:rowOff>
    </xdr:to>
    <xdr:cxnSp macro="">
      <xdr:nvCxnSpPr>
        <xdr:cNvPr id="5" name="4 Conector recto de flecha"/>
        <xdr:cNvCxnSpPr/>
      </xdr:nvCxnSpPr>
      <xdr:spPr>
        <a:xfrm rot="5400000">
          <a:off x="61360051" y="1495428"/>
          <a:ext cx="857252" cy="97154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238125</xdr:colOff>
      <xdr:row>6</xdr:row>
      <xdr:rowOff>114301</xdr:rowOff>
    </xdr:from>
    <xdr:to>
      <xdr:col>50</xdr:col>
      <xdr:colOff>504827</xdr:colOff>
      <xdr:row>7</xdr:row>
      <xdr:rowOff>180976</xdr:rowOff>
    </xdr:to>
    <xdr:cxnSp macro="">
      <xdr:nvCxnSpPr>
        <xdr:cNvPr id="6" name="5 Conector recto de flecha"/>
        <xdr:cNvCxnSpPr/>
      </xdr:nvCxnSpPr>
      <xdr:spPr>
        <a:xfrm rot="5400000" flipH="1" flipV="1">
          <a:off x="60178951" y="1457325"/>
          <a:ext cx="266700" cy="2667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409576</xdr:colOff>
      <xdr:row>2</xdr:row>
      <xdr:rowOff>180975</xdr:rowOff>
    </xdr:from>
    <xdr:to>
      <xdr:col>56</xdr:col>
      <xdr:colOff>1</xdr:colOff>
      <xdr:row>3</xdr:row>
      <xdr:rowOff>133350</xdr:rowOff>
    </xdr:to>
    <xdr:cxnSp macro="">
      <xdr:nvCxnSpPr>
        <xdr:cNvPr id="7" name="6 Conector recto de flecha"/>
        <xdr:cNvCxnSpPr/>
      </xdr:nvCxnSpPr>
      <xdr:spPr>
        <a:xfrm rot="10800000">
          <a:off x="64369951" y="581025"/>
          <a:ext cx="35242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2</xdr:row>
      <xdr:rowOff>161925</xdr:rowOff>
    </xdr:from>
    <xdr:to>
      <xdr:col>56</xdr:col>
      <xdr:colOff>352425</xdr:colOff>
      <xdr:row>3</xdr:row>
      <xdr:rowOff>123826</xdr:rowOff>
    </xdr:to>
    <xdr:cxnSp macro="">
      <xdr:nvCxnSpPr>
        <xdr:cNvPr id="8" name="7 Conector recto de flecha"/>
        <xdr:cNvCxnSpPr/>
      </xdr:nvCxnSpPr>
      <xdr:spPr>
        <a:xfrm flipV="1">
          <a:off x="64722375" y="561975"/>
          <a:ext cx="352425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752475</xdr:colOff>
      <xdr:row>3</xdr:row>
      <xdr:rowOff>119063</xdr:rowOff>
    </xdr:from>
    <xdr:to>
      <xdr:col>57</xdr:col>
      <xdr:colOff>161926</xdr:colOff>
      <xdr:row>3</xdr:row>
      <xdr:rowOff>133351</xdr:rowOff>
    </xdr:to>
    <xdr:cxnSp macro="">
      <xdr:nvCxnSpPr>
        <xdr:cNvPr id="9" name="8 Conector recto"/>
        <xdr:cNvCxnSpPr/>
      </xdr:nvCxnSpPr>
      <xdr:spPr>
        <a:xfrm flipV="1">
          <a:off x="64712850" y="719138"/>
          <a:ext cx="933451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600078</xdr:colOff>
      <xdr:row>7</xdr:row>
      <xdr:rowOff>9526</xdr:rowOff>
    </xdr:from>
    <xdr:to>
      <xdr:col>58</xdr:col>
      <xdr:colOff>600075</xdr:colOff>
      <xdr:row>11</xdr:row>
      <xdr:rowOff>85728</xdr:rowOff>
    </xdr:to>
    <xdr:cxnSp macro="">
      <xdr:nvCxnSpPr>
        <xdr:cNvPr id="10" name="9 Conector recto de flecha"/>
        <xdr:cNvCxnSpPr/>
      </xdr:nvCxnSpPr>
      <xdr:spPr>
        <a:xfrm rot="5400000">
          <a:off x="66036826" y="1600203"/>
          <a:ext cx="857252" cy="76199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238125</xdr:colOff>
      <xdr:row>6</xdr:row>
      <xdr:rowOff>114301</xdr:rowOff>
    </xdr:from>
    <xdr:to>
      <xdr:col>56</xdr:col>
      <xdr:colOff>504827</xdr:colOff>
      <xdr:row>7</xdr:row>
      <xdr:rowOff>180976</xdr:rowOff>
    </xdr:to>
    <xdr:cxnSp macro="">
      <xdr:nvCxnSpPr>
        <xdr:cNvPr id="11" name="10 Conector recto de flecha"/>
        <xdr:cNvCxnSpPr/>
      </xdr:nvCxnSpPr>
      <xdr:spPr>
        <a:xfrm rot="5400000" flipH="1" flipV="1">
          <a:off x="64960501" y="1457325"/>
          <a:ext cx="266700" cy="2667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409576</xdr:colOff>
      <xdr:row>2</xdr:row>
      <xdr:rowOff>180975</xdr:rowOff>
    </xdr:from>
    <xdr:to>
      <xdr:col>56</xdr:col>
      <xdr:colOff>1</xdr:colOff>
      <xdr:row>3</xdr:row>
      <xdr:rowOff>133350</xdr:rowOff>
    </xdr:to>
    <xdr:cxnSp macro="">
      <xdr:nvCxnSpPr>
        <xdr:cNvPr id="12" name="11 Conector recto de flecha"/>
        <xdr:cNvCxnSpPr/>
      </xdr:nvCxnSpPr>
      <xdr:spPr>
        <a:xfrm rot="10800000">
          <a:off x="64369951" y="581025"/>
          <a:ext cx="35242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2</xdr:row>
      <xdr:rowOff>161925</xdr:rowOff>
    </xdr:from>
    <xdr:to>
      <xdr:col>56</xdr:col>
      <xdr:colOff>352425</xdr:colOff>
      <xdr:row>3</xdr:row>
      <xdr:rowOff>123826</xdr:rowOff>
    </xdr:to>
    <xdr:cxnSp macro="">
      <xdr:nvCxnSpPr>
        <xdr:cNvPr id="13" name="12 Conector recto de flecha"/>
        <xdr:cNvCxnSpPr/>
      </xdr:nvCxnSpPr>
      <xdr:spPr>
        <a:xfrm flipV="1">
          <a:off x="64722375" y="561975"/>
          <a:ext cx="352425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752475</xdr:colOff>
      <xdr:row>3</xdr:row>
      <xdr:rowOff>119063</xdr:rowOff>
    </xdr:from>
    <xdr:to>
      <xdr:col>57</xdr:col>
      <xdr:colOff>161926</xdr:colOff>
      <xdr:row>3</xdr:row>
      <xdr:rowOff>133351</xdr:rowOff>
    </xdr:to>
    <xdr:cxnSp macro="">
      <xdr:nvCxnSpPr>
        <xdr:cNvPr id="14" name="13 Conector recto"/>
        <xdr:cNvCxnSpPr/>
      </xdr:nvCxnSpPr>
      <xdr:spPr>
        <a:xfrm flipV="1">
          <a:off x="64712850" y="719138"/>
          <a:ext cx="933451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600078</xdr:colOff>
      <xdr:row>7</xdr:row>
      <xdr:rowOff>9526</xdr:rowOff>
    </xdr:from>
    <xdr:to>
      <xdr:col>58</xdr:col>
      <xdr:colOff>600075</xdr:colOff>
      <xdr:row>11</xdr:row>
      <xdr:rowOff>85728</xdr:rowOff>
    </xdr:to>
    <xdr:cxnSp macro="">
      <xdr:nvCxnSpPr>
        <xdr:cNvPr id="15" name="14 Conector recto de flecha"/>
        <xdr:cNvCxnSpPr/>
      </xdr:nvCxnSpPr>
      <xdr:spPr>
        <a:xfrm rot="5400000">
          <a:off x="66036826" y="1600203"/>
          <a:ext cx="857252" cy="76199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238125</xdr:colOff>
      <xdr:row>6</xdr:row>
      <xdr:rowOff>114301</xdr:rowOff>
    </xdr:from>
    <xdr:to>
      <xdr:col>56</xdr:col>
      <xdr:colOff>504827</xdr:colOff>
      <xdr:row>7</xdr:row>
      <xdr:rowOff>180976</xdr:rowOff>
    </xdr:to>
    <xdr:cxnSp macro="">
      <xdr:nvCxnSpPr>
        <xdr:cNvPr id="16" name="15 Conector recto de flecha"/>
        <xdr:cNvCxnSpPr/>
      </xdr:nvCxnSpPr>
      <xdr:spPr>
        <a:xfrm rot="5400000" flipH="1" flipV="1">
          <a:off x="64960501" y="1457325"/>
          <a:ext cx="266700" cy="2667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176212</xdr:colOff>
      <xdr:row>11</xdr:row>
      <xdr:rowOff>252412</xdr:rowOff>
    </xdr:from>
    <xdr:to>
      <xdr:col>65</xdr:col>
      <xdr:colOff>147637</xdr:colOff>
      <xdr:row>26</xdr:row>
      <xdr:rowOff>33337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93</xdr:col>
      <xdr:colOff>233362</xdr:colOff>
      <xdr:row>28</xdr:row>
      <xdr:rowOff>42862</xdr:rowOff>
    </xdr:from>
    <xdr:to>
      <xdr:col>99</xdr:col>
      <xdr:colOff>233362</xdr:colOff>
      <xdr:row>43</xdr:row>
      <xdr:rowOff>33337</xdr:rowOff>
    </xdr:to>
    <xdr:graphicFrame macro="">
      <xdr:nvGraphicFramePr>
        <xdr:cNvPr id="18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86</xdr:col>
      <xdr:colOff>652462</xdr:colOff>
      <xdr:row>13</xdr:row>
      <xdr:rowOff>9525</xdr:rowOff>
    </xdr:from>
    <xdr:to>
      <xdr:col>92</xdr:col>
      <xdr:colOff>652462</xdr:colOff>
      <xdr:row>27</xdr:row>
      <xdr:rowOff>66675</xdr:rowOff>
    </xdr:to>
    <xdr:graphicFrame macro="">
      <xdr:nvGraphicFramePr>
        <xdr:cNvPr id="19" name="1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86</xdr:col>
      <xdr:colOff>623887</xdr:colOff>
      <xdr:row>0</xdr:row>
      <xdr:rowOff>47625</xdr:rowOff>
    </xdr:from>
    <xdr:to>
      <xdr:col>92</xdr:col>
      <xdr:colOff>623887</xdr:colOff>
      <xdr:row>12</xdr:row>
      <xdr:rowOff>171450</xdr:rowOff>
    </xdr:to>
    <xdr:graphicFrame macro="">
      <xdr:nvGraphicFramePr>
        <xdr:cNvPr id="20" name="1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86</xdr:col>
      <xdr:colOff>700087</xdr:colOff>
      <xdr:row>28</xdr:row>
      <xdr:rowOff>28575</xdr:rowOff>
    </xdr:from>
    <xdr:to>
      <xdr:col>92</xdr:col>
      <xdr:colOff>700087</xdr:colOff>
      <xdr:row>42</xdr:row>
      <xdr:rowOff>104775</xdr:rowOff>
    </xdr:to>
    <xdr:graphicFrame macro="">
      <xdr:nvGraphicFramePr>
        <xdr:cNvPr id="22" name="2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86</xdr:col>
      <xdr:colOff>738187</xdr:colOff>
      <xdr:row>43</xdr:row>
      <xdr:rowOff>76200</xdr:rowOff>
    </xdr:from>
    <xdr:to>
      <xdr:col>92</xdr:col>
      <xdr:colOff>738187</xdr:colOff>
      <xdr:row>57</xdr:row>
      <xdr:rowOff>152400</xdr:rowOff>
    </xdr:to>
    <xdr:graphicFrame macro="">
      <xdr:nvGraphicFramePr>
        <xdr:cNvPr id="21" name="2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79</xdr:col>
      <xdr:colOff>542925</xdr:colOff>
      <xdr:row>6</xdr:row>
      <xdr:rowOff>190500</xdr:rowOff>
    </xdr:from>
    <xdr:to>
      <xdr:col>85</xdr:col>
      <xdr:colOff>542925</xdr:colOff>
      <xdr:row>20</xdr:row>
      <xdr:rowOff>9525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64</xdr:col>
      <xdr:colOff>57150</xdr:colOff>
      <xdr:row>10</xdr:row>
      <xdr:rowOff>142875</xdr:rowOff>
    </xdr:from>
    <xdr:to>
      <xdr:col>71</xdr:col>
      <xdr:colOff>361950</xdr:colOff>
      <xdr:row>31</xdr:row>
      <xdr:rowOff>9525</xdr:rowOff>
    </xdr:to>
    <xdr:graphicFrame macro="">
      <xdr:nvGraphicFramePr>
        <xdr:cNvPr id="24" name="2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409576</xdr:colOff>
      <xdr:row>2</xdr:row>
      <xdr:rowOff>180975</xdr:rowOff>
    </xdr:from>
    <xdr:to>
      <xdr:col>51</xdr:col>
      <xdr:colOff>1</xdr:colOff>
      <xdr:row>3</xdr:row>
      <xdr:rowOff>133350</xdr:rowOff>
    </xdr:to>
    <xdr:cxnSp macro="">
      <xdr:nvCxnSpPr>
        <xdr:cNvPr id="7" name="6 Conector recto de flecha"/>
        <xdr:cNvCxnSpPr/>
      </xdr:nvCxnSpPr>
      <xdr:spPr>
        <a:xfrm rot="10800000">
          <a:off x="54044851" y="581025"/>
          <a:ext cx="35242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0</xdr:colOff>
      <xdr:row>2</xdr:row>
      <xdr:rowOff>161925</xdr:rowOff>
    </xdr:from>
    <xdr:to>
      <xdr:col>51</xdr:col>
      <xdr:colOff>352425</xdr:colOff>
      <xdr:row>3</xdr:row>
      <xdr:rowOff>123826</xdr:rowOff>
    </xdr:to>
    <xdr:cxnSp macro="">
      <xdr:nvCxnSpPr>
        <xdr:cNvPr id="8" name="7 Conector recto de flecha"/>
        <xdr:cNvCxnSpPr/>
      </xdr:nvCxnSpPr>
      <xdr:spPr>
        <a:xfrm flipV="1">
          <a:off x="54397275" y="561975"/>
          <a:ext cx="352425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752475</xdr:colOff>
      <xdr:row>3</xdr:row>
      <xdr:rowOff>119063</xdr:rowOff>
    </xdr:from>
    <xdr:to>
      <xdr:col>52</xdr:col>
      <xdr:colOff>161926</xdr:colOff>
      <xdr:row>3</xdr:row>
      <xdr:rowOff>133351</xdr:rowOff>
    </xdr:to>
    <xdr:cxnSp macro="">
      <xdr:nvCxnSpPr>
        <xdr:cNvPr id="9" name="8 Conector recto"/>
        <xdr:cNvCxnSpPr/>
      </xdr:nvCxnSpPr>
      <xdr:spPr>
        <a:xfrm flipV="1">
          <a:off x="54387750" y="719138"/>
          <a:ext cx="933451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600078</xdr:colOff>
      <xdr:row>7</xdr:row>
      <xdr:rowOff>9526</xdr:rowOff>
    </xdr:from>
    <xdr:to>
      <xdr:col>53</xdr:col>
      <xdr:colOff>600075</xdr:colOff>
      <xdr:row>11</xdr:row>
      <xdr:rowOff>85728</xdr:rowOff>
    </xdr:to>
    <xdr:cxnSp macro="">
      <xdr:nvCxnSpPr>
        <xdr:cNvPr id="10" name="9 Conector recto de flecha"/>
        <xdr:cNvCxnSpPr/>
      </xdr:nvCxnSpPr>
      <xdr:spPr>
        <a:xfrm rot="5400000">
          <a:off x="55711726" y="1457328"/>
          <a:ext cx="857252" cy="76199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238125</xdr:colOff>
      <xdr:row>6</xdr:row>
      <xdr:rowOff>114301</xdr:rowOff>
    </xdr:from>
    <xdr:to>
      <xdr:col>51</xdr:col>
      <xdr:colOff>504827</xdr:colOff>
      <xdr:row>7</xdr:row>
      <xdr:rowOff>180976</xdr:rowOff>
    </xdr:to>
    <xdr:cxnSp macro="">
      <xdr:nvCxnSpPr>
        <xdr:cNvPr id="11" name="10 Conector recto de flecha"/>
        <xdr:cNvCxnSpPr/>
      </xdr:nvCxnSpPr>
      <xdr:spPr>
        <a:xfrm rot="5400000" flipH="1" flipV="1">
          <a:off x="54635401" y="1314450"/>
          <a:ext cx="266700" cy="2667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409576</xdr:colOff>
      <xdr:row>2</xdr:row>
      <xdr:rowOff>180975</xdr:rowOff>
    </xdr:from>
    <xdr:to>
      <xdr:col>51</xdr:col>
      <xdr:colOff>1</xdr:colOff>
      <xdr:row>3</xdr:row>
      <xdr:rowOff>133350</xdr:rowOff>
    </xdr:to>
    <xdr:cxnSp macro="">
      <xdr:nvCxnSpPr>
        <xdr:cNvPr id="12" name="11 Conector recto de flecha"/>
        <xdr:cNvCxnSpPr/>
      </xdr:nvCxnSpPr>
      <xdr:spPr>
        <a:xfrm rot="10800000">
          <a:off x="54044851" y="581025"/>
          <a:ext cx="35242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0</xdr:colOff>
      <xdr:row>2</xdr:row>
      <xdr:rowOff>161925</xdr:rowOff>
    </xdr:from>
    <xdr:to>
      <xdr:col>51</xdr:col>
      <xdr:colOff>352425</xdr:colOff>
      <xdr:row>3</xdr:row>
      <xdr:rowOff>123826</xdr:rowOff>
    </xdr:to>
    <xdr:cxnSp macro="">
      <xdr:nvCxnSpPr>
        <xdr:cNvPr id="13" name="12 Conector recto de flecha"/>
        <xdr:cNvCxnSpPr/>
      </xdr:nvCxnSpPr>
      <xdr:spPr>
        <a:xfrm flipV="1">
          <a:off x="54397275" y="561975"/>
          <a:ext cx="352425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752475</xdr:colOff>
      <xdr:row>3</xdr:row>
      <xdr:rowOff>119063</xdr:rowOff>
    </xdr:from>
    <xdr:to>
      <xdr:col>52</xdr:col>
      <xdr:colOff>161926</xdr:colOff>
      <xdr:row>3</xdr:row>
      <xdr:rowOff>133351</xdr:rowOff>
    </xdr:to>
    <xdr:cxnSp macro="">
      <xdr:nvCxnSpPr>
        <xdr:cNvPr id="14" name="13 Conector recto"/>
        <xdr:cNvCxnSpPr/>
      </xdr:nvCxnSpPr>
      <xdr:spPr>
        <a:xfrm flipV="1">
          <a:off x="54387750" y="719138"/>
          <a:ext cx="933451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600078</xdr:colOff>
      <xdr:row>7</xdr:row>
      <xdr:rowOff>9526</xdr:rowOff>
    </xdr:from>
    <xdr:to>
      <xdr:col>53</xdr:col>
      <xdr:colOff>600075</xdr:colOff>
      <xdr:row>11</xdr:row>
      <xdr:rowOff>85728</xdr:rowOff>
    </xdr:to>
    <xdr:cxnSp macro="">
      <xdr:nvCxnSpPr>
        <xdr:cNvPr id="15" name="14 Conector recto de flecha"/>
        <xdr:cNvCxnSpPr/>
      </xdr:nvCxnSpPr>
      <xdr:spPr>
        <a:xfrm rot="5400000">
          <a:off x="55711726" y="1457328"/>
          <a:ext cx="857252" cy="76199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238125</xdr:colOff>
      <xdr:row>6</xdr:row>
      <xdr:rowOff>114301</xdr:rowOff>
    </xdr:from>
    <xdr:to>
      <xdr:col>51</xdr:col>
      <xdr:colOff>504827</xdr:colOff>
      <xdr:row>7</xdr:row>
      <xdr:rowOff>180976</xdr:rowOff>
    </xdr:to>
    <xdr:cxnSp macro="">
      <xdr:nvCxnSpPr>
        <xdr:cNvPr id="16" name="15 Conector recto de flecha"/>
        <xdr:cNvCxnSpPr/>
      </xdr:nvCxnSpPr>
      <xdr:spPr>
        <a:xfrm rot="5400000" flipH="1" flipV="1">
          <a:off x="54635401" y="1314450"/>
          <a:ext cx="266700" cy="2667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395287</xdr:colOff>
      <xdr:row>12</xdr:row>
      <xdr:rowOff>61912</xdr:rowOff>
    </xdr:from>
    <xdr:to>
      <xdr:col>65</xdr:col>
      <xdr:colOff>357187</xdr:colOff>
      <xdr:row>26</xdr:row>
      <xdr:rowOff>138112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49</xdr:col>
      <xdr:colOff>409576</xdr:colOff>
      <xdr:row>2</xdr:row>
      <xdr:rowOff>180975</xdr:rowOff>
    </xdr:from>
    <xdr:to>
      <xdr:col>50</xdr:col>
      <xdr:colOff>1</xdr:colOff>
      <xdr:row>3</xdr:row>
      <xdr:rowOff>133350</xdr:rowOff>
    </xdr:to>
    <xdr:cxnSp macro="">
      <xdr:nvCxnSpPr>
        <xdr:cNvPr id="22" name="21 Conector recto de flecha"/>
        <xdr:cNvCxnSpPr/>
      </xdr:nvCxnSpPr>
      <xdr:spPr>
        <a:xfrm rot="10800000">
          <a:off x="65855851" y="581025"/>
          <a:ext cx="35242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2</xdr:row>
      <xdr:rowOff>161925</xdr:rowOff>
    </xdr:from>
    <xdr:to>
      <xdr:col>50</xdr:col>
      <xdr:colOff>352425</xdr:colOff>
      <xdr:row>3</xdr:row>
      <xdr:rowOff>123826</xdr:rowOff>
    </xdr:to>
    <xdr:cxnSp macro="">
      <xdr:nvCxnSpPr>
        <xdr:cNvPr id="23" name="22 Conector recto de flecha"/>
        <xdr:cNvCxnSpPr/>
      </xdr:nvCxnSpPr>
      <xdr:spPr>
        <a:xfrm flipV="1">
          <a:off x="66208275" y="561975"/>
          <a:ext cx="352425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752475</xdr:colOff>
      <xdr:row>3</xdr:row>
      <xdr:rowOff>119063</xdr:rowOff>
    </xdr:from>
    <xdr:to>
      <xdr:col>51</xdr:col>
      <xdr:colOff>161926</xdr:colOff>
      <xdr:row>3</xdr:row>
      <xdr:rowOff>133351</xdr:rowOff>
    </xdr:to>
    <xdr:cxnSp macro="">
      <xdr:nvCxnSpPr>
        <xdr:cNvPr id="24" name="23 Conector recto"/>
        <xdr:cNvCxnSpPr/>
      </xdr:nvCxnSpPr>
      <xdr:spPr>
        <a:xfrm flipV="1">
          <a:off x="66198750" y="719138"/>
          <a:ext cx="933451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600078</xdr:colOff>
      <xdr:row>7</xdr:row>
      <xdr:rowOff>9526</xdr:rowOff>
    </xdr:from>
    <xdr:to>
      <xdr:col>52</xdr:col>
      <xdr:colOff>600075</xdr:colOff>
      <xdr:row>11</xdr:row>
      <xdr:rowOff>85728</xdr:rowOff>
    </xdr:to>
    <xdr:cxnSp macro="">
      <xdr:nvCxnSpPr>
        <xdr:cNvPr id="25" name="24 Conector recto de flecha"/>
        <xdr:cNvCxnSpPr/>
      </xdr:nvCxnSpPr>
      <xdr:spPr>
        <a:xfrm rot="5400000">
          <a:off x="67627501" y="1495428"/>
          <a:ext cx="857252" cy="97154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238125</xdr:colOff>
      <xdr:row>6</xdr:row>
      <xdr:rowOff>114301</xdr:rowOff>
    </xdr:from>
    <xdr:to>
      <xdr:col>50</xdr:col>
      <xdr:colOff>504827</xdr:colOff>
      <xdr:row>7</xdr:row>
      <xdr:rowOff>180976</xdr:rowOff>
    </xdr:to>
    <xdr:cxnSp macro="">
      <xdr:nvCxnSpPr>
        <xdr:cNvPr id="26" name="25 Conector recto de flecha"/>
        <xdr:cNvCxnSpPr/>
      </xdr:nvCxnSpPr>
      <xdr:spPr>
        <a:xfrm rot="5400000" flipH="1" flipV="1">
          <a:off x="66446401" y="1457325"/>
          <a:ext cx="266700" cy="2667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409576</xdr:colOff>
      <xdr:row>2</xdr:row>
      <xdr:rowOff>180975</xdr:rowOff>
    </xdr:from>
    <xdr:to>
      <xdr:col>56</xdr:col>
      <xdr:colOff>1</xdr:colOff>
      <xdr:row>3</xdr:row>
      <xdr:rowOff>133350</xdr:rowOff>
    </xdr:to>
    <xdr:cxnSp macro="">
      <xdr:nvCxnSpPr>
        <xdr:cNvPr id="27" name="26 Conector recto de flecha"/>
        <xdr:cNvCxnSpPr/>
      </xdr:nvCxnSpPr>
      <xdr:spPr>
        <a:xfrm rot="10800000">
          <a:off x="70637401" y="581025"/>
          <a:ext cx="35242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2</xdr:row>
      <xdr:rowOff>161925</xdr:rowOff>
    </xdr:from>
    <xdr:to>
      <xdr:col>56</xdr:col>
      <xdr:colOff>352425</xdr:colOff>
      <xdr:row>3</xdr:row>
      <xdr:rowOff>123826</xdr:rowOff>
    </xdr:to>
    <xdr:cxnSp macro="">
      <xdr:nvCxnSpPr>
        <xdr:cNvPr id="28" name="27 Conector recto de flecha"/>
        <xdr:cNvCxnSpPr/>
      </xdr:nvCxnSpPr>
      <xdr:spPr>
        <a:xfrm flipV="1">
          <a:off x="70989825" y="561975"/>
          <a:ext cx="352425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752475</xdr:colOff>
      <xdr:row>3</xdr:row>
      <xdr:rowOff>119063</xdr:rowOff>
    </xdr:from>
    <xdr:to>
      <xdr:col>57</xdr:col>
      <xdr:colOff>161926</xdr:colOff>
      <xdr:row>3</xdr:row>
      <xdr:rowOff>133351</xdr:rowOff>
    </xdr:to>
    <xdr:cxnSp macro="">
      <xdr:nvCxnSpPr>
        <xdr:cNvPr id="29" name="28 Conector recto"/>
        <xdr:cNvCxnSpPr/>
      </xdr:nvCxnSpPr>
      <xdr:spPr>
        <a:xfrm flipV="1">
          <a:off x="70980300" y="719138"/>
          <a:ext cx="933451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600078</xdr:colOff>
      <xdr:row>7</xdr:row>
      <xdr:rowOff>9526</xdr:rowOff>
    </xdr:from>
    <xdr:to>
      <xdr:col>58</xdr:col>
      <xdr:colOff>600075</xdr:colOff>
      <xdr:row>11</xdr:row>
      <xdr:rowOff>85728</xdr:rowOff>
    </xdr:to>
    <xdr:cxnSp macro="">
      <xdr:nvCxnSpPr>
        <xdr:cNvPr id="30" name="29 Conector recto de flecha"/>
        <xdr:cNvCxnSpPr/>
      </xdr:nvCxnSpPr>
      <xdr:spPr>
        <a:xfrm rot="5400000">
          <a:off x="72304276" y="1600203"/>
          <a:ext cx="857252" cy="76199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238125</xdr:colOff>
      <xdr:row>6</xdr:row>
      <xdr:rowOff>114301</xdr:rowOff>
    </xdr:from>
    <xdr:to>
      <xdr:col>56</xdr:col>
      <xdr:colOff>504827</xdr:colOff>
      <xdr:row>7</xdr:row>
      <xdr:rowOff>180976</xdr:rowOff>
    </xdr:to>
    <xdr:cxnSp macro="">
      <xdr:nvCxnSpPr>
        <xdr:cNvPr id="31" name="30 Conector recto de flecha"/>
        <xdr:cNvCxnSpPr/>
      </xdr:nvCxnSpPr>
      <xdr:spPr>
        <a:xfrm rot="5400000" flipH="1" flipV="1">
          <a:off x="71227951" y="1457325"/>
          <a:ext cx="266700" cy="2667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409576</xdr:colOff>
      <xdr:row>2</xdr:row>
      <xdr:rowOff>180975</xdr:rowOff>
    </xdr:from>
    <xdr:to>
      <xdr:col>56</xdr:col>
      <xdr:colOff>1</xdr:colOff>
      <xdr:row>3</xdr:row>
      <xdr:rowOff>133350</xdr:rowOff>
    </xdr:to>
    <xdr:cxnSp macro="">
      <xdr:nvCxnSpPr>
        <xdr:cNvPr id="32" name="31 Conector recto de flecha"/>
        <xdr:cNvCxnSpPr/>
      </xdr:nvCxnSpPr>
      <xdr:spPr>
        <a:xfrm rot="10800000">
          <a:off x="70637401" y="581025"/>
          <a:ext cx="35242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2</xdr:row>
      <xdr:rowOff>161925</xdr:rowOff>
    </xdr:from>
    <xdr:to>
      <xdr:col>56</xdr:col>
      <xdr:colOff>352425</xdr:colOff>
      <xdr:row>3</xdr:row>
      <xdr:rowOff>123826</xdr:rowOff>
    </xdr:to>
    <xdr:cxnSp macro="">
      <xdr:nvCxnSpPr>
        <xdr:cNvPr id="33" name="32 Conector recto de flecha"/>
        <xdr:cNvCxnSpPr/>
      </xdr:nvCxnSpPr>
      <xdr:spPr>
        <a:xfrm flipV="1">
          <a:off x="70989825" y="561975"/>
          <a:ext cx="352425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752475</xdr:colOff>
      <xdr:row>3</xdr:row>
      <xdr:rowOff>119063</xdr:rowOff>
    </xdr:from>
    <xdr:to>
      <xdr:col>57</xdr:col>
      <xdr:colOff>161926</xdr:colOff>
      <xdr:row>3</xdr:row>
      <xdr:rowOff>133351</xdr:rowOff>
    </xdr:to>
    <xdr:cxnSp macro="">
      <xdr:nvCxnSpPr>
        <xdr:cNvPr id="34" name="33 Conector recto"/>
        <xdr:cNvCxnSpPr/>
      </xdr:nvCxnSpPr>
      <xdr:spPr>
        <a:xfrm flipV="1">
          <a:off x="70980300" y="719138"/>
          <a:ext cx="933451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600078</xdr:colOff>
      <xdr:row>7</xdr:row>
      <xdr:rowOff>9526</xdr:rowOff>
    </xdr:from>
    <xdr:to>
      <xdr:col>58</xdr:col>
      <xdr:colOff>600075</xdr:colOff>
      <xdr:row>11</xdr:row>
      <xdr:rowOff>85728</xdr:rowOff>
    </xdr:to>
    <xdr:cxnSp macro="">
      <xdr:nvCxnSpPr>
        <xdr:cNvPr id="35" name="34 Conector recto de flecha"/>
        <xdr:cNvCxnSpPr/>
      </xdr:nvCxnSpPr>
      <xdr:spPr>
        <a:xfrm rot="5400000">
          <a:off x="72304276" y="1600203"/>
          <a:ext cx="857252" cy="76199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238125</xdr:colOff>
      <xdr:row>6</xdr:row>
      <xdr:rowOff>114301</xdr:rowOff>
    </xdr:from>
    <xdr:to>
      <xdr:col>56</xdr:col>
      <xdr:colOff>504827</xdr:colOff>
      <xdr:row>7</xdr:row>
      <xdr:rowOff>180976</xdr:rowOff>
    </xdr:to>
    <xdr:cxnSp macro="">
      <xdr:nvCxnSpPr>
        <xdr:cNvPr id="36" name="35 Conector recto de flecha"/>
        <xdr:cNvCxnSpPr/>
      </xdr:nvCxnSpPr>
      <xdr:spPr>
        <a:xfrm rot="5400000" flipH="1" flipV="1">
          <a:off x="71227951" y="1457325"/>
          <a:ext cx="266700" cy="2667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409576</xdr:colOff>
      <xdr:row>2</xdr:row>
      <xdr:rowOff>180975</xdr:rowOff>
    </xdr:from>
    <xdr:to>
      <xdr:col>45</xdr:col>
      <xdr:colOff>1</xdr:colOff>
      <xdr:row>3</xdr:row>
      <xdr:rowOff>133350</xdr:rowOff>
    </xdr:to>
    <xdr:cxnSp macro="">
      <xdr:nvCxnSpPr>
        <xdr:cNvPr id="2" name="1 Conector recto de flecha"/>
        <xdr:cNvCxnSpPr/>
      </xdr:nvCxnSpPr>
      <xdr:spPr>
        <a:xfrm rot="10800000">
          <a:off x="49263301" y="581025"/>
          <a:ext cx="35242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2</xdr:row>
      <xdr:rowOff>161925</xdr:rowOff>
    </xdr:from>
    <xdr:to>
      <xdr:col>45</xdr:col>
      <xdr:colOff>352425</xdr:colOff>
      <xdr:row>3</xdr:row>
      <xdr:rowOff>123826</xdr:rowOff>
    </xdr:to>
    <xdr:cxnSp macro="">
      <xdr:nvCxnSpPr>
        <xdr:cNvPr id="3" name="2 Conector recto de flecha"/>
        <xdr:cNvCxnSpPr/>
      </xdr:nvCxnSpPr>
      <xdr:spPr>
        <a:xfrm flipV="1">
          <a:off x="49615725" y="561975"/>
          <a:ext cx="352425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752475</xdr:colOff>
      <xdr:row>3</xdr:row>
      <xdr:rowOff>119063</xdr:rowOff>
    </xdr:from>
    <xdr:to>
      <xdr:col>46</xdr:col>
      <xdr:colOff>161926</xdr:colOff>
      <xdr:row>3</xdr:row>
      <xdr:rowOff>133351</xdr:rowOff>
    </xdr:to>
    <xdr:cxnSp macro="">
      <xdr:nvCxnSpPr>
        <xdr:cNvPr id="4" name="3 Conector recto"/>
        <xdr:cNvCxnSpPr/>
      </xdr:nvCxnSpPr>
      <xdr:spPr>
        <a:xfrm flipV="1">
          <a:off x="49606200" y="719138"/>
          <a:ext cx="933451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600078</xdr:colOff>
      <xdr:row>7</xdr:row>
      <xdr:rowOff>9526</xdr:rowOff>
    </xdr:from>
    <xdr:to>
      <xdr:col>47</xdr:col>
      <xdr:colOff>600075</xdr:colOff>
      <xdr:row>11</xdr:row>
      <xdr:rowOff>85728</xdr:rowOff>
    </xdr:to>
    <xdr:cxnSp macro="">
      <xdr:nvCxnSpPr>
        <xdr:cNvPr id="5" name="4 Conector recto de flecha"/>
        <xdr:cNvCxnSpPr/>
      </xdr:nvCxnSpPr>
      <xdr:spPr>
        <a:xfrm rot="5400000">
          <a:off x="51034951" y="1352553"/>
          <a:ext cx="857252" cy="97154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238125</xdr:colOff>
      <xdr:row>6</xdr:row>
      <xdr:rowOff>114301</xdr:rowOff>
    </xdr:from>
    <xdr:to>
      <xdr:col>45</xdr:col>
      <xdr:colOff>504827</xdr:colOff>
      <xdr:row>7</xdr:row>
      <xdr:rowOff>180976</xdr:rowOff>
    </xdr:to>
    <xdr:cxnSp macro="">
      <xdr:nvCxnSpPr>
        <xdr:cNvPr id="6" name="5 Conector recto de flecha"/>
        <xdr:cNvCxnSpPr/>
      </xdr:nvCxnSpPr>
      <xdr:spPr>
        <a:xfrm rot="5400000" flipH="1" flipV="1">
          <a:off x="49853851" y="1314450"/>
          <a:ext cx="266700" cy="2667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409576</xdr:colOff>
      <xdr:row>2</xdr:row>
      <xdr:rowOff>180975</xdr:rowOff>
    </xdr:from>
    <xdr:to>
      <xdr:col>51</xdr:col>
      <xdr:colOff>1</xdr:colOff>
      <xdr:row>3</xdr:row>
      <xdr:rowOff>133350</xdr:rowOff>
    </xdr:to>
    <xdr:cxnSp macro="">
      <xdr:nvCxnSpPr>
        <xdr:cNvPr id="7" name="6 Conector recto de flecha"/>
        <xdr:cNvCxnSpPr/>
      </xdr:nvCxnSpPr>
      <xdr:spPr>
        <a:xfrm rot="10800000">
          <a:off x="54044851" y="581025"/>
          <a:ext cx="35242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0</xdr:colOff>
      <xdr:row>2</xdr:row>
      <xdr:rowOff>161925</xdr:rowOff>
    </xdr:from>
    <xdr:to>
      <xdr:col>51</xdr:col>
      <xdr:colOff>352425</xdr:colOff>
      <xdr:row>3</xdr:row>
      <xdr:rowOff>123826</xdr:rowOff>
    </xdr:to>
    <xdr:cxnSp macro="">
      <xdr:nvCxnSpPr>
        <xdr:cNvPr id="8" name="7 Conector recto de flecha"/>
        <xdr:cNvCxnSpPr/>
      </xdr:nvCxnSpPr>
      <xdr:spPr>
        <a:xfrm flipV="1">
          <a:off x="54397275" y="561975"/>
          <a:ext cx="352425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752475</xdr:colOff>
      <xdr:row>3</xdr:row>
      <xdr:rowOff>119063</xdr:rowOff>
    </xdr:from>
    <xdr:to>
      <xdr:col>52</xdr:col>
      <xdr:colOff>161926</xdr:colOff>
      <xdr:row>3</xdr:row>
      <xdr:rowOff>133351</xdr:rowOff>
    </xdr:to>
    <xdr:cxnSp macro="">
      <xdr:nvCxnSpPr>
        <xdr:cNvPr id="9" name="8 Conector recto"/>
        <xdr:cNvCxnSpPr/>
      </xdr:nvCxnSpPr>
      <xdr:spPr>
        <a:xfrm flipV="1">
          <a:off x="54387750" y="719138"/>
          <a:ext cx="933451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600078</xdr:colOff>
      <xdr:row>7</xdr:row>
      <xdr:rowOff>9526</xdr:rowOff>
    </xdr:from>
    <xdr:to>
      <xdr:col>53</xdr:col>
      <xdr:colOff>600075</xdr:colOff>
      <xdr:row>11</xdr:row>
      <xdr:rowOff>85728</xdr:rowOff>
    </xdr:to>
    <xdr:cxnSp macro="">
      <xdr:nvCxnSpPr>
        <xdr:cNvPr id="10" name="9 Conector recto de flecha"/>
        <xdr:cNvCxnSpPr/>
      </xdr:nvCxnSpPr>
      <xdr:spPr>
        <a:xfrm rot="5400000">
          <a:off x="55711726" y="1457328"/>
          <a:ext cx="857252" cy="76199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238125</xdr:colOff>
      <xdr:row>6</xdr:row>
      <xdr:rowOff>114301</xdr:rowOff>
    </xdr:from>
    <xdr:to>
      <xdr:col>51</xdr:col>
      <xdr:colOff>504827</xdr:colOff>
      <xdr:row>7</xdr:row>
      <xdr:rowOff>180976</xdr:rowOff>
    </xdr:to>
    <xdr:cxnSp macro="">
      <xdr:nvCxnSpPr>
        <xdr:cNvPr id="11" name="10 Conector recto de flecha"/>
        <xdr:cNvCxnSpPr/>
      </xdr:nvCxnSpPr>
      <xdr:spPr>
        <a:xfrm rot="5400000" flipH="1" flipV="1">
          <a:off x="54635401" y="1314450"/>
          <a:ext cx="266700" cy="2667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409576</xdr:colOff>
      <xdr:row>2</xdr:row>
      <xdr:rowOff>180975</xdr:rowOff>
    </xdr:from>
    <xdr:to>
      <xdr:col>51</xdr:col>
      <xdr:colOff>1</xdr:colOff>
      <xdr:row>3</xdr:row>
      <xdr:rowOff>133350</xdr:rowOff>
    </xdr:to>
    <xdr:cxnSp macro="">
      <xdr:nvCxnSpPr>
        <xdr:cNvPr id="12" name="11 Conector recto de flecha"/>
        <xdr:cNvCxnSpPr/>
      </xdr:nvCxnSpPr>
      <xdr:spPr>
        <a:xfrm rot="10800000">
          <a:off x="54044851" y="581025"/>
          <a:ext cx="35242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0</xdr:colOff>
      <xdr:row>2</xdr:row>
      <xdr:rowOff>161925</xdr:rowOff>
    </xdr:from>
    <xdr:to>
      <xdr:col>51</xdr:col>
      <xdr:colOff>352425</xdr:colOff>
      <xdr:row>3</xdr:row>
      <xdr:rowOff>123826</xdr:rowOff>
    </xdr:to>
    <xdr:cxnSp macro="">
      <xdr:nvCxnSpPr>
        <xdr:cNvPr id="13" name="12 Conector recto de flecha"/>
        <xdr:cNvCxnSpPr/>
      </xdr:nvCxnSpPr>
      <xdr:spPr>
        <a:xfrm flipV="1">
          <a:off x="54397275" y="561975"/>
          <a:ext cx="352425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752475</xdr:colOff>
      <xdr:row>3</xdr:row>
      <xdr:rowOff>119063</xdr:rowOff>
    </xdr:from>
    <xdr:to>
      <xdr:col>52</xdr:col>
      <xdr:colOff>161926</xdr:colOff>
      <xdr:row>3</xdr:row>
      <xdr:rowOff>133351</xdr:rowOff>
    </xdr:to>
    <xdr:cxnSp macro="">
      <xdr:nvCxnSpPr>
        <xdr:cNvPr id="14" name="13 Conector recto"/>
        <xdr:cNvCxnSpPr/>
      </xdr:nvCxnSpPr>
      <xdr:spPr>
        <a:xfrm flipV="1">
          <a:off x="54387750" y="719138"/>
          <a:ext cx="933451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600078</xdr:colOff>
      <xdr:row>7</xdr:row>
      <xdr:rowOff>9526</xdr:rowOff>
    </xdr:from>
    <xdr:to>
      <xdr:col>53</xdr:col>
      <xdr:colOff>600075</xdr:colOff>
      <xdr:row>11</xdr:row>
      <xdr:rowOff>85728</xdr:rowOff>
    </xdr:to>
    <xdr:cxnSp macro="">
      <xdr:nvCxnSpPr>
        <xdr:cNvPr id="15" name="14 Conector recto de flecha"/>
        <xdr:cNvCxnSpPr/>
      </xdr:nvCxnSpPr>
      <xdr:spPr>
        <a:xfrm rot="5400000">
          <a:off x="55711726" y="1457328"/>
          <a:ext cx="857252" cy="76199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238125</xdr:colOff>
      <xdr:row>6</xdr:row>
      <xdr:rowOff>114301</xdr:rowOff>
    </xdr:from>
    <xdr:to>
      <xdr:col>51</xdr:col>
      <xdr:colOff>504827</xdr:colOff>
      <xdr:row>7</xdr:row>
      <xdr:rowOff>180976</xdr:rowOff>
    </xdr:to>
    <xdr:cxnSp macro="">
      <xdr:nvCxnSpPr>
        <xdr:cNvPr id="16" name="15 Conector recto de flecha"/>
        <xdr:cNvCxnSpPr/>
      </xdr:nvCxnSpPr>
      <xdr:spPr>
        <a:xfrm rot="5400000" flipH="1" flipV="1">
          <a:off x="54635401" y="1314450"/>
          <a:ext cx="266700" cy="2667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395287</xdr:colOff>
      <xdr:row>12</xdr:row>
      <xdr:rowOff>61912</xdr:rowOff>
    </xdr:from>
    <xdr:to>
      <xdr:col>65</xdr:col>
      <xdr:colOff>357187</xdr:colOff>
      <xdr:row>26</xdr:row>
      <xdr:rowOff>138112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66</xdr:col>
      <xdr:colOff>295275</xdr:colOff>
      <xdr:row>15</xdr:row>
      <xdr:rowOff>9525</xdr:rowOff>
    </xdr:from>
    <xdr:to>
      <xdr:col>72</xdr:col>
      <xdr:colOff>295275</xdr:colOff>
      <xdr:row>29</xdr:row>
      <xdr:rowOff>85725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70</xdr:col>
      <xdr:colOff>657225</xdr:colOff>
      <xdr:row>2</xdr:row>
      <xdr:rowOff>123825</xdr:rowOff>
    </xdr:from>
    <xdr:to>
      <xdr:col>76</xdr:col>
      <xdr:colOff>657225</xdr:colOff>
      <xdr:row>16</xdr:row>
      <xdr:rowOff>133350</xdr:rowOff>
    </xdr:to>
    <xdr:graphicFrame macro="">
      <xdr:nvGraphicFramePr>
        <xdr:cNvPr id="21" name="2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409576</xdr:colOff>
      <xdr:row>2</xdr:row>
      <xdr:rowOff>180975</xdr:rowOff>
    </xdr:from>
    <xdr:to>
      <xdr:col>45</xdr:col>
      <xdr:colOff>1</xdr:colOff>
      <xdr:row>3</xdr:row>
      <xdr:rowOff>133350</xdr:rowOff>
    </xdr:to>
    <xdr:cxnSp macro="">
      <xdr:nvCxnSpPr>
        <xdr:cNvPr id="2" name="1 Conector recto de flecha"/>
        <xdr:cNvCxnSpPr/>
      </xdr:nvCxnSpPr>
      <xdr:spPr>
        <a:xfrm rot="10800000">
          <a:off x="49263301" y="581025"/>
          <a:ext cx="35242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2</xdr:row>
      <xdr:rowOff>161925</xdr:rowOff>
    </xdr:from>
    <xdr:to>
      <xdr:col>45</xdr:col>
      <xdr:colOff>352425</xdr:colOff>
      <xdr:row>3</xdr:row>
      <xdr:rowOff>123826</xdr:rowOff>
    </xdr:to>
    <xdr:cxnSp macro="">
      <xdr:nvCxnSpPr>
        <xdr:cNvPr id="3" name="2 Conector recto de flecha"/>
        <xdr:cNvCxnSpPr/>
      </xdr:nvCxnSpPr>
      <xdr:spPr>
        <a:xfrm flipV="1">
          <a:off x="49615725" y="561975"/>
          <a:ext cx="352425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752475</xdr:colOff>
      <xdr:row>3</xdr:row>
      <xdr:rowOff>119063</xdr:rowOff>
    </xdr:from>
    <xdr:to>
      <xdr:col>46</xdr:col>
      <xdr:colOff>161926</xdr:colOff>
      <xdr:row>3</xdr:row>
      <xdr:rowOff>133351</xdr:rowOff>
    </xdr:to>
    <xdr:cxnSp macro="">
      <xdr:nvCxnSpPr>
        <xdr:cNvPr id="4" name="3 Conector recto"/>
        <xdr:cNvCxnSpPr/>
      </xdr:nvCxnSpPr>
      <xdr:spPr>
        <a:xfrm flipV="1">
          <a:off x="49606200" y="719138"/>
          <a:ext cx="933451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600078</xdr:colOff>
      <xdr:row>7</xdr:row>
      <xdr:rowOff>9526</xdr:rowOff>
    </xdr:from>
    <xdr:to>
      <xdr:col>47</xdr:col>
      <xdr:colOff>600075</xdr:colOff>
      <xdr:row>11</xdr:row>
      <xdr:rowOff>85728</xdr:rowOff>
    </xdr:to>
    <xdr:cxnSp macro="">
      <xdr:nvCxnSpPr>
        <xdr:cNvPr id="5" name="4 Conector recto de flecha"/>
        <xdr:cNvCxnSpPr/>
      </xdr:nvCxnSpPr>
      <xdr:spPr>
        <a:xfrm rot="5400000">
          <a:off x="51034951" y="1352553"/>
          <a:ext cx="857252" cy="97154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238125</xdr:colOff>
      <xdr:row>6</xdr:row>
      <xdr:rowOff>114301</xdr:rowOff>
    </xdr:from>
    <xdr:to>
      <xdr:col>45</xdr:col>
      <xdr:colOff>504827</xdr:colOff>
      <xdr:row>7</xdr:row>
      <xdr:rowOff>180976</xdr:rowOff>
    </xdr:to>
    <xdr:cxnSp macro="">
      <xdr:nvCxnSpPr>
        <xdr:cNvPr id="6" name="5 Conector recto de flecha"/>
        <xdr:cNvCxnSpPr/>
      </xdr:nvCxnSpPr>
      <xdr:spPr>
        <a:xfrm rot="5400000" flipH="1" flipV="1">
          <a:off x="49853851" y="1314450"/>
          <a:ext cx="266700" cy="2667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409576</xdr:colOff>
      <xdr:row>2</xdr:row>
      <xdr:rowOff>180975</xdr:rowOff>
    </xdr:from>
    <xdr:to>
      <xdr:col>51</xdr:col>
      <xdr:colOff>1</xdr:colOff>
      <xdr:row>3</xdr:row>
      <xdr:rowOff>133350</xdr:rowOff>
    </xdr:to>
    <xdr:cxnSp macro="">
      <xdr:nvCxnSpPr>
        <xdr:cNvPr id="7" name="6 Conector recto de flecha"/>
        <xdr:cNvCxnSpPr/>
      </xdr:nvCxnSpPr>
      <xdr:spPr>
        <a:xfrm rot="10800000">
          <a:off x="54044851" y="581025"/>
          <a:ext cx="35242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0</xdr:colOff>
      <xdr:row>2</xdr:row>
      <xdr:rowOff>161925</xdr:rowOff>
    </xdr:from>
    <xdr:to>
      <xdr:col>51</xdr:col>
      <xdr:colOff>352425</xdr:colOff>
      <xdr:row>3</xdr:row>
      <xdr:rowOff>123826</xdr:rowOff>
    </xdr:to>
    <xdr:cxnSp macro="">
      <xdr:nvCxnSpPr>
        <xdr:cNvPr id="8" name="7 Conector recto de flecha"/>
        <xdr:cNvCxnSpPr/>
      </xdr:nvCxnSpPr>
      <xdr:spPr>
        <a:xfrm flipV="1">
          <a:off x="54397275" y="561975"/>
          <a:ext cx="352425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752475</xdr:colOff>
      <xdr:row>3</xdr:row>
      <xdr:rowOff>119063</xdr:rowOff>
    </xdr:from>
    <xdr:to>
      <xdr:col>52</xdr:col>
      <xdr:colOff>161926</xdr:colOff>
      <xdr:row>3</xdr:row>
      <xdr:rowOff>133351</xdr:rowOff>
    </xdr:to>
    <xdr:cxnSp macro="">
      <xdr:nvCxnSpPr>
        <xdr:cNvPr id="9" name="8 Conector recto"/>
        <xdr:cNvCxnSpPr/>
      </xdr:nvCxnSpPr>
      <xdr:spPr>
        <a:xfrm flipV="1">
          <a:off x="54387750" y="719138"/>
          <a:ext cx="933451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600078</xdr:colOff>
      <xdr:row>7</xdr:row>
      <xdr:rowOff>9526</xdr:rowOff>
    </xdr:from>
    <xdr:to>
      <xdr:col>53</xdr:col>
      <xdr:colOff>600075</xdr:colOff>
      <xdr:row>11</xdr:row>
      <xdr:rowOff>85728</xdr:rowOff>
    </xdr:to>
    <xdr:cxnSp macro="">
      <xdr:nvCxnSpPr>
        <xdr:cNvPr id="10" name="9 Conector recto de flecha"/>
        <xdr:cNvCxnSpPr/>
      </xdr:nvCxnSpPr>
      <xdr:spPr>
        <a:xfrm rot="5400000">
          <a:off x="55711726" y="1457328"/>
          <a:ext cx="857252" cy="76199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238125</xdr:colOff>
      <xdr:row>6</xdr:row>
      <xdr:rowOff>114301</xdr:rowOff>
    </xdr:from>
    <xdr:to>
      <xdr:col>51</xdr:col>
      <xdr:colOff>504827</xdr:colOff>
      <xdr:row>7</xdr:row>
      <xdr:rowOff>180976</xdr:rowOff>
    </xdr:to>
    <xdr:cxnSp macro="">
      <xdr:nvCxnSpPr>
        <xdr:cNvPr id="11" name="10 Conector recto de flecha"/>
        <xdr:cNvCxnSpPr/>
      </xdr:nvCxnSpPr>
      <xdr:spPr>
        <a:xfrm rot="5400000" flipH="1" flipV="1">
          <a:off x="54635401" y="1314450"/>
          <a:ext cx="266700" cy="2667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409576</xdr:colOff>
      <xdr:row>2</xdr:row>
      <xdr:rowOff>180975</xdr:rowOff>
    </xdr:from>
    <xdr:to>
      <xdr:col>51</xdr:col>
      <xdr:colOff>1</xdr:colOff>
      <xdr:row>3</xdr:row>
      <xdr:rowOff>133350</xdr:rowOff>
    </xdr:to>
    <xdr:cxnSp macro="">
      <xdr:nvCxnSpPr>
        <xdr:cNvPr id="12" name="11 Conector recto de flecha"/>
        <xdr:cNvCxnSpPr/>
      </xdr:nvCxnSpPr>
      <xdr:spPr>
        <a:xfrm rot="10800000">
          <a:off x="54044851" y="581025"/>
          <a:ext cx="35242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0</xdr:colOff>
      <xdr:row>2</xdr:row>
      <xdr:rowOff>161925</xdr:rowOff>
    </xdr:from>
    <xdr:to>
      <xdr:col>51</xdr:col>
      <xdr:colOff>352425</xdr:colOff>
      <xdr:row>3</xdr:row>
      <xdr:rowOff>123826</xdr:rowOff>
    </xdr:to>
    <xdr:cxnSp macro="">
      <xdr:nvCxnSpPr>
        <xdr:cNvPr id="13" name="12 Conector recto de flecha"/>
        <xdr:cNvCxnSpPr/>
      </xdr:nvCxnSpPr>
      <xdr:spPr>
        <a:xfrm flipV="1">
          <a:off x="54397275" y="561975"/>
          <a:ext cx="352425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752475</xdr:colOff>
      <xdr:row>3</xdr:row>
      <xdr:rowOff>119063</xdr:rowOff>
    </xdr:from>
    <xdr:to>
      <xdr:col>52</xdr:col>
      <xdr:colOff>161926</xdr:colOff>
      <xdr:row>3</xdr:row>
      <xdr:rowOff>133351</xdr:rowOff>
    </xdr:to>
    <xdr:cxnSp macro="">
      <xdr:nvCxnSpPr>
        <xdr:cNvPr id="14" name="13 Conector recto"/>
        <xdr:cNvCxnSpPr/>
      </xdr:nvCxnSpPr>
      <xdr:spPr>
        <a:xfrm flipV="1">
          <a:off x="54387750" y="719138"/>
          <a:ext cx="933451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600078</xdr:colOff>
      <xdr:row>7</xdr:row>
      <xdr:rowOff>9526</xdr:rowOff>
    </xdr:from>
    <xdr:to>
      <xdr:col>53</xdr:col>
      <xdr:colOff>600075</xdr:colOff>
      <xdr:row>11</xdr:row>
      <xdr:rowOff>85728</xdr:rowOff>
    </xdr:to>
    <xdr:cxnSp macro="">
      <xdr:nvCxnSpPr>
        <xdr:cNvPr id="15" name="14 Conector recto de flecha"/>
        <xdr:cNvCxnSpPr/>
      </xdr:nvCxnSpPr>
      <xdr:spPr>
        <a:xfrm rot="5400000">
          <a:off x="55711726" y="1457328"/>
          <a:ext cx="857252" cy="76199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238125</xdr:colOff>
      <xdr:row>6</xdr:row>
      <xdr:rowOff>114301</xdr:rowOff>
    </xdr:from>
    <xdr:to>
      <xdr:col>51</xdr:col>
      <xdr:colOff>504827</xdr:colOff>
      <xdr:row>7</xdr:row>
      <xdr:rowOff>180976</xdr:rowOff>
    </xdr:to>
    <xdr:cxnSp macro="">
      <xdr:nvCxnSpPr>
        <xdr:cNvPr id="16" name="15 Conector recto de flecha"/>
        <xdr:cNvCxnSpPr/>
      </xdr:nvCxnSpPr>
      <xdr:spPr>
        <a:xfrm rot="5400000" flipH="1" flipV="1">
          <a:off x="54635401" y="1314450"/>
          <a:ext cx="266700" cy="2667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395287</xdr:colOff>
      <xdr:row>12</xdr:row>
      <xdr:rowOff>61912</xdr:rowOff>
    </xdr:from>
    <xdr:to>
      <xdr:col>65</xdr:col>
      <xdr:colOff>357187</xdr:colOff>
      <xdr:row>26</xdr:row>
      <xdr:rowOff>138112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609599</xdr:colOff>
      <xdr:row>1</xdr:row>
      <xdr:rowOff>28574</xdr:rowOff>
    </xdr:from>
    <xdr:to>
      <xdr:col>21</xdr:col>
      <xdr:colOff>371475</xdr:colOff>
      <xdr:row>22</xdr:row>
      <xdr:rowOff>114300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552450</xdr:colOff>
      <xdr:row>23</xdr:row>
      <xdr:rowOff>161924</xdr:rowOff>
    </xdr:from>
    <xdr:to>
      <xdr:col>17</xdr:col>
      <xdr:colOff>495300</xdr:colOff>
      <xdr:row>42</xdr:row>
      <xdr:rowOff>76199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47625</xdr:colOff>
      <xdr:row>44</xdr:row>
      <xdr:rowOff>152400</xdr:rowOff>
    </xdr:from>
    <xdr:to>
      <xdr:col>12</xdr:col>
      <xdr:colOff>47625</xdr:colOff>
      <xdr:row>59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466725</xdr:colOff>
      <xdr:row>60</xdr:row>
      <xdr:rowOff>66674</xdr:rowOff>
    </xdr:from>
    <xdr:to>
      <xdr:col>14</xdr:col>
      <xdr:colOff>95250</xdr:colOff>
      <xdr:row>78</xdr:row>
      <xdr:rowOff>28575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257174</xdr:colOff>
      <xdr:row>77</xdr:row>
      <xdr:rowOff>123825</xdr:rowOff>
    </xdr:from>
    <xdr:to>
      <xdr:col>16</xdr:col>
      <xdr:colOff>304799</xdr:colOff>
      <xdr:row>96</xdr:row>
      <xdr:rowOff>76200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4467225</xdr:colOff>
      <xdr:row>102</xdr:row>
      <xdr:rowOff>0</xdr:rowOff>
    </xdr:from>
    <xdr:to>
      <xdr:col>7</xdr:col>
      <xdr:colOff>190500</xdr:colOff>
      <xdr:row>121</xdr:row>
      <xdr:rowOff>38100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180974</xdr:colOff>
      <xdr:row>131</xdr:row>
      <xdr:rowOff>28575</xdr:rowOff>
    </xdr:from>
    <xdr:to>
      <xdr:col>12</xdr:col>
      <xdr:colOff>542925</xdr:colOff>
      <xdr:row>144</xdr:row>
      <xdr:rowOff>123825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438150</xdr:colOff>
      <xdr:row>149</xdr:row>
      <xdr:rowOff>57150</xdr:rowOff>
    </xdr:from>
    <xdr:to>
      <xdr:col>8</xdr:col>
      <xdr:colOff>409575</xdr:colOff>
      <xdr:row>163</xdr:row>
      <xdr:rowOff>133350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342900</xdr:colOff>
      <xdr:row>5</xdr:row>
      <xdr:rowOff>152400</xdr:rowOff>
    </xdr:from>
    <xdr:to>
      <xdr:col>14</xdr:col>
      <xdr:colOff>342900</xdr:colOff>
      <xdr:row>20</xdr:row>
      <xdr:rowOff>38100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12"/>
  <sheetViews>
    <sheetView workbookViewId="0">
      <selection sqref="A1:XFD1048576"/>
    </sheetView>
  </sheetViews>
  <sheetFormatPr baseColWidth="10" defaultRowHeight="15" x14ac:dyDescent="0.25"/>
  <cols>
    <col min="1" max="1" width="44.7109375" bestFit="1" customWidth="1"/>
    <col min="2" max="3" width="17.85546875" customWidth="1"/>
    <col min="4" max="4" width="20.7109375" customWidth="1"/>
    <col min="11" max="11" width="20.42578125" bestFit="1" customWidth="1"/>
    <col min="12" max="12" width="20.42578125" customWidth="1"/>
    <col min="13" max="13" width="30" bestFit="1" customWidth="1"/>
    <col min="14" max="14" width="22.140625" bestFit="1" customWidth="1"/>
    <col min="16" max="16" width="15" bestFit="1" customWidth="1"/>
    <col min="18" max="18" width="11.5703125" customWidth="1"/>
    <col min="23" max="23" width="45.7109375" bestFit="1" customWidth="1"/>
    <col min="24" max="24" width="33.140625" bestFit="1" customWidth="1"/>
    <col min="25" max="25" width="42.28515625" bestFit="1" customWidth="1"/>
    <col min="27" max="27" width="14.5703125" bestFit="1" customWidth="1"/>
    <col min="28" max="28" width="12.7109375" bestFit="1" customWidth="1"/>
    <col min="29" max="29" width="23.42578125" bestFit="1" customWidth="1"/>
    <col min="40" max="40" width="15.85546875" bestFit="1" customWidth="1"/>
    <col min="41" max="41" width="18.42578125" bestFit="1" customWidth="1"/>
    <col min="43" max="43" width="20.140625" bestFit="1" customWidth="1"/>
    <col min="47" max="47" width="14.5703125" bestFit="1" customWidth="1"/>
    <col min="57" max="57" width="15.85546875" bestFit="1" customWidth="1"/>
    <col min="58" max="58" width="12" bestFit="1" customWidth="1"/>
  </cols>
  <sheetData>
    <row r="1" spans="1:59" ht="15.75" thickBot="1" x14ac:dyDescent="0.3">
      <c r="A1" s="1"/>
      <c r="B1" s="1" t="s">
        <v>54</v>
      </c>
      <c r="C1" s="1" t="s">
        <v>55</v>
      </c>
      <c r="D1" s="1" t="s">
        <v>55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2" t="s">
        <v>52</v>
      </c>
      <c r="K1" s="3"/>
      <c r="L1" s="3"/>
      <c r="M1" s="3"/>
      <c r="N1" s="4" t="s">
        <v>28</v>
      </c>
      <c r="O1" s="3"/>
      <c r="Y1" s="9" t="s">
        <v>43</v>
      </c>
      <c r="AS1" s="49" t="s">
        <v>86</v>
      </c>
      <c r="AT1" s="50"/>
      <c r="AU1" s="21"/>
      <c r="AV1" s="21" t="s">
        <v>87</v>
      </c>
      <c r="AW1" s="21"/>
      <c r="AY1" s="49" t="s">
        <v>86</v>
      </c>
      <c r="AZ1" s="50"/>
      <c r="BA1" s="21"/>
      <c r="BB1" s="21" t="s">
        <v>88</v>
      </c>
      <c r="BC1" s="21"/>
    </row>
    <row r="2" spans="1:59" ht="15.75" thickBot="1" x14ac:dyDescent="0.3">
      <c r="A2" s="1" t="s">
        <v>5</v>
      </c>
      <c r="B2" s="1" t="s">
        <v>56</v>
      </c>
      <c r="C2" s="1" t="s">
        <v>57</v>
      </c>
      <c r="D2" s="1" t="s">
        <v>58</v>
      </c>
      <c r="E2" s="2" t="s">
        <v>0</v>
      </c>
      <c r="F2" s="2" t="s">
        <v>1</v>
      </c>
      <c r="G2" s="2" t="s">
        <v>2</v>
      </c>
      <c r="H2" s="2" t="s">
        <v>3</v>
      </c>
      <c r="I2" s="2" t="s">
        <v>64</v>
      </c>
      <c r="J2" s="2" t="s">
        <v>4</v>
      </c>
      <c r="K2" s="5" t="s">
        <v>25</v>
      </c>
      <c r="L2" s="5" t="s">
        <v>35</v>
      </c>
      <c r="M2" s="5" t="s">
        <v>36</v>
      </c>
      <c r="N2" s="5" t="s">
        <v>26</v>
      </c>
      <c r="O2" s="5" t="s">
        <v>27</v>
      </c>
      <c r="P2" s="6" t="s">
        <v>29</v>
      </c>
      <c r="Q2" s="6" t="s">
        <v>31</v>
      </c>
      <c r="R2" s="6" t="s">
        <v>30</v>
      </c>
      <c r="S2" s="6" t="s">
        <v>33</v>
      </c>
      <c r="T2" s="6" t="s">
        <v>32</v>
      </c>
      <c r="U2" s="6" t="s">
        <v>34</v>
      </c>
      <c r="V2" s="7" t="s">
        <v>39</v>
      </c>
      <c r="W2" s="4" t="s">
        <v>40</v>
      </c>
      <c r="X2" s="8" t="s">
        <v>41</v>
      </c>
      <c r="Y2" s="8" t="s">
        <v>42</v>
      </c>
      <c r="Z2" s="10" t="s">
        <v>44</v>
      </c>
      <c r="AA2" s="11" t="s">
        <v>45</v>
      </c>
      <c r="AB2" s="11" t="s">
        <v>46</v>
      </c>
      <c r="AC2" s="11" t="s">
        <v>53</v>
      </c>
      <c r="AD2" s="11" t="s">
        <v>59</v>
      </c>
      <c r="AE2" s="11" t="s">
        <v>60</v>
      </c>
      <c r="AF2" s="11" t="s">
        <v>61</v>
      </c>
      <c r="AG2" s="11" t="s">
        <v>62</v>
      </c>
      <c r="AH2" s="11" t="s">
        <v>63</v>
      </c>
      <c r="AI2" s="11" t="s">
        <v>65</v>
      </c>
      <c r="AJ2" s="11" t="s">
        <v>66</v>
      </c>
      <c r="AK2" s="11" t="s">
        <v>67</v>
      </c>
      <c r="AL2" s="13" t="s">
        <v>68</v>
      </c>
      <c r="AM2" s="14" t="s">
        <v>69</v>
      </c>
      <c r="AN2" s="14" t="s">
        <v>70</v>
      </c>
      <c r="AO2" s="14" t="s">
        <v>71</v>
      </c>
      <c r="AP2" s="14" t="s">
        <v>72</v>
      </c>
      <c r="AQ2" s="12" t="s">
        <v>73</v>
      </c>
      <c r="AS2" s="17" t="s">
        <v>85</v>
      </c>
      <c r="AT2" s="17" t="s">
        <v>84</v>
      </c>
      <c r="AU2" s="21"/>
      <c r="AV2" s="23" t="s">
        <v>83</v>
      </c>
      <c r="AW2" s="27">
        <f>AU212+AU12</f>
        <v>6.7667184335788946</v>
      </c>
      <c r="AY2" s="17" t="s">
        <v>85</v>
      </c>
      <c r="AZ2" s="17" t="s">
        <v>84</v>
      </c>
      <c r="BA2" s="21"/>
      <c r="BB2" s="23" t="s">
        <v>83</v>
      </c>
      <c r="BC2" s="27">
        <f>BA212+BA12</f>
        <v>1.2435542038712961</v>
      </c>
      <c r="BE2" s="6" t="s">
        <v>89</v>
      </c>
      <c r="BF2" t="s">
        <v>90</v>
      </c>
      <c r="BG2" t="s">
        <v>0</v>
      </c>
    </row>
    <row r="3" spans="1:59" ht="15.75" thickBot="1" x14ac:dyDescent="0.3">
      <c r="A3" s="1" t="s">
        <v>6</v>
      </c>
      <c r="B3" s="3">
        <v>1</v>
      </c>
      <c r="C3" s="3">
        <v>50</v>
      </c>
      <c r="D3" s="3">
        <f>C3*3.1416/180</f>
        <v>0.87266666666666659</v>
      </c>
      <c r="E3">
        <v>4</v>
      </c>
      <c r="F3">
        <f>(K3*O3*M3-I3*(K3-AC3)*G3)/(K3*O3-I3*(K3-AC3))</f>
        <v>3.7809326093966804E-2</v>
      </c>
      <c r="G3">
        <v>0.52</v>
      </c>
      <c r="H3">
        <f>(K3*O3-I3*(K3-AC3))/AC3</f>
        <v>149.3521190891577</v>
      </c>
      <c r="I3">
        <f>POWER((AI3*AJ3)/AK3,1/2)</f>
        <v>4.5901020901843124</v>
      </c>
      <c r="K3">
        <f>3.1416/4*(POWER(A16,2)-POWER(A12,2))</f>
        <v>108.99376328687612</v>
      </c>
      <c r="L3">
        <v>1</v>
      </c>
      <c r="M3">
        <f>3.1416/4*(A20*POWER(A16,2))/A8</f>
        <v>4.0728949626200293E-2</v>
      </c>
      <c r="N3">
        <f>3.1416/4*(A24*POWER(A16,2))/A8</f>
        <v>3.207067064152111E-2</v>
      </c>
      <c r="O3">
        <f>A8/(K3*(1-N3))</f>
        <v>125.40491165070065</v>
      </c>
      <c r="P3">
        <f>(A44-A42)/(A40-A42)</f>
        <v>20.30769230769231</v>
      </c>
      <c r="Q3">
        <f>(POWER(33.333,R3)-1)/(POWER(2,R3)-1)</f>
        <v>20.30770384797091</v>
      </c>
      <c r="R3">
        <v>0.78501171411648518</v>
      </c>
      <c r="S3">
        <f>(POWER(0.511,(1-R3))*(A40-A42)/(POWER(2,R3)-1))</f>
        <v>0.77808154443295019</v>
      </c>
      <c r="T3">
        <f>0.511*(A42-((A40-A42)/(POWER(2,R3)-1)))</f>
        <v>5.1662285388935948E-2</v>
      </c>
      <c r="U3">
        <f>((2.4*(A8/K3))/(A16-A12))*POWER((2*R3+1)/(3*R3),(R3/(R3-1)))</f>
        <v>26.789371991130782</v>
      </c>
      <c r="V3">
        <f>10*((T3/U3)+S3*POWER(U3,(R3-1)))</f>
        <v>3.8566212296895985</v>
      </c>
      <c r="W3">
        <f>120*(V3/(10*A28*A38))*((SQRT(1+0.0727*A28*((A34/A38)-1)*POWER((10*A28*A38)/V3,2)))-1)</f>
        <v>2.6967116153739896</v>
      </c>
      <c r="X3">
        <f>(A28*W3*A38)/V3</f>
        <v>0.39855116905222138</v>
      </c>
      <c r="Y3">
        <f>32.355*SQRT(A28*((A34/A38)-1))</f>
        <v>21.099270195505685</v>
      </c>
      <c r="Z3">
        <f>(30*V3)/(A28*W3*A38)+1.25</f>
        <v>76.522643337972895</v>
      </c>
      <c r="AA3">
        <f>(30*V3)/(A28*Y3*A38)+1.25</f>
        <v>10.87064610427394</v>
      </c>
      <c r="AB3">
        <v>0.09</v>
      </c>
      <c r="AC3">
        <f>POWER(A16,2)/4*(3.1416-ACOS((1-2*(E3/A16)))-1/2*SIN(2*ACOS(1-2*(E3/A16))-3.1416))-POWER(A12,2)/4*(3.1416-ACOS(((A16-(A16-A12)*B3-2*E3)/A12))-1/2*SIN(2*ACOS(((A16-(A16-A12)*B3-2*E3)/A12))-3.1416))</f>
        <v>90.963507056421577</v>
      </c>
      <c r="AD3">
        <f>A16*ACOS(1-(2*E3/A16))-A12*ACOS(((A16-(A16-A12)*B3-2*E3)/A12))</f>
        <v>4.1057719135488746</v>
      </c>
      <c r="AE3">
        <f>A16*SIN(ACOS(1-(2*E3/A16)))-A12*SIN(ACOS(((A16-(A16-A12)*B3-2*E3)/A12)))</f>
        <v>8.1835725828615971</v>
      </c>
      <c r="AF3">
        <f>3.1416*(A16-A12)-AD3</f>
        <v>20.72694245445112</v>
      </c>
      <c r="AG3">
        <f>ACOS((A16-B3*(A16-A12)-2*E3)/A12)</f>
        <v>2.2885411288705018</v>
      </c>
      <c r="AH3">
        <f>ACOS(1-2*E3/A16)</f>
        <v>1.1900785674599794</v>
      </c>
      <c r="AI3">
        <f>(4*A32*A28*(A34-A38))</f>
        <v>2202.6981599999999</v>
      </c>
      <c r="AJ3">
        <f>SIN(11/18*3.1416-D3)+G3/2*((E3/A28)-1)*COS(3.1416/2-D3)</f>
        <v>2.5118880681214475</v>
      </c>
      <c r="AK3">
        <f>3*A38*(SQRT(3)/2*Z3+1/2*AB3)</f>
        <v>262.60959025786542</v>
      </c>
      <c r="AL3">
        <f>W3*(1-4*F3+8*POWER(F3,2))*SIN(D3)</f>
        <v>1.7770030693837102</v>
      </c>
      <c r="AM3">
        <f>0.014*AO3*A28*H3*POWER(AP3,1/3)</f>
        <v>5.4915517596017533</v>
      </c>
      <c r="AN3">
        <f>POWER(F3/0.12,0.25)</f>
        <v>0.74921147879166761</v>
      </c>
      <c r="AO3">
        <f>1.24*POWER(F3/0.12,0.5)</f>
        <v>0.69603412154196487</v>
      </c>
      <c r="AP3">
        <f>(4*AC3*H3*(A34*F3+A38*(1-F3)))/((3.1416*(A16-A12)-AD3+AE3)*V3)</f>
        <v>667.30974113341892</v>
      </c>
      <c r="AQ3">
        <f>-(AL3/AM3)</f>
        <v>-0.3235885132606996</v>
      </c>
      <c r="AS3" s="28">
        <f>3.1416/2</f>
        <v>1.5708</v>
      </c>
      <c r="AT3" s="28">
        <f>-(3.1416/2-AH3)</f>
        <v>-0.38072143254002055</v>
      </c>
      <c r="AU3" s="21"/>
      <c r="AV3" s="23" t="s">
        <v>82</v>
      </c>
      <c r="AW3" s="27">
        <f>AW212</f>
        <v>3.4065000000000025</v>
      </c>
      <c r="AY3" s="28">
        <f>3.1416/2</f>
        <v>1.5708</v>
      </c>
      <c r="AZ3" s="28">
        <f>-(3.1416/2-AG3)</f>
        <v>0.71774112887050179</v>
      </c>
      <c r="BA3" s="21"/>
      <c r="BB3" s="23" t="s">
        <v>82</v>
      </c>
      <c r="BC3" s="27">
        <f>BC212</f>
        <v>0.36409999999999998</v>
      </c>
      <c r="BE3">
        <f>G3/(2*AC3)*(POWER(A16,2)*AW3-POWER(A12,2)*BC3)</f>
        <v>1.5537512168471466</v>
      </c>
      <c r="BF3">
        <f>POWER((K3*O3*BE3-K3*O3*M3)/((K3-AC3)*(BE3-G3)),2)</f>
        <v>1231082.5161818156</v>
      </c>
      <c r="BG3">
        <f>A28*((BF3*AK3/AI3-SIN(11/18*3.1416-D3))/(G3/2*COS(3.1416/2-D3))+1)</f>
        <v>318197.45499523624</v>
      </c>
    </row>
    <row r="4" spans="1:59" ht="15.75" thickBot="1" x14ac:dyDescent="0.3">
      <c r="A4" s="1">
        <f>A6/42</f>
        <v>5</v>
      </c>
      <c r="B4" s="3"/>
      <c r="C4" s="3"/>
      <c r="D4" s="3"/>
      <c r="AS4" s="21"/>
      <c r="AT4" s="21"/>
      <c r="AU4" s="21"/>
      <c r="AV4" s="23" t="s">
        <v>81</v>
      </c>
      <c r="AW4" s="26">
        <f>IF(AW2=0,"Error",IF(AW3=0,"Error",(AW3-AW2)/AW2))</f>
        <v>-0.49658020598349084</v>
      </c>
      <c r="AY4" s="21"/>
      <c r="AZ4" s="21"/>
      <c r="BA4" s="21"/>
      <c r="BB4" s="23" t="s">
        <v>81</v>
      </c>
      <c r="BC4" s="26">
        <f>IF(BC2=0,"Error",IF(BC3=0,"Error",(BC3-BC2)/BC2))</f>
        <v>-0.70721018925711165</v>
      </c>
    </row>
    <row r="5" spans="1:59" ht="15.75" thickBot="1" x14ac:dyDescent="0.3">
      <c r="A5" s="1" t="s">
        <v>7</v>
      </c>
      <c r="B5" s="3"/>
      <c r="C5" s="3"/>
      <c r="D5" s="3"/>
      <c r="AS5" s="23" t="s">
        <v>80</v>
      </c>
      <c r="AT5" s="22">
        <f>AS3-AT3</f>
        <v>1.9515214325400205</v>
      </c>
      <c r="AU5" s="21"/>
      <c r="AV5" s="18"/>
      <c r="AW5" s="18"/>
      <c r="AY5" s="23" t="s">
        <v>80</v>
      </c>
      <c r="AZ5" s="22">
        <f>AY3-AZ3</f>
        <v>0.85305887112949819</v>
      </c>
      <c r="BA5" s="21"/>
      <c r="BB5" s="18"/>
      <c r="BC5" s="18"/>
    </row>
    <row r="6" spans="1:59" ht="15.75" thickBot="1" x14ac:dyDescent="0.3">
      <c r="A6" s="1">
        <v>210</v>
      </c>
      <c r="B6" s="3"/>
      <c r="C6" s="3"/>
      <c r="D6" s="3"/>
      <c r="AS6" s="25"/>
      <c r="AT6" s="24"/>
      <c r="AU6" s="21"/>
      <c r="AV6" s="18"/>
      <c r="AW6" s="18"/>
      <c r="AY6" s="25"/>
      <c r="AZ6" s="24"/>
      <c r="BA6" s="21"/>
      <c r="BB6" s="18"/>
      <c r="BC6" s="18"/>
    </row>
    <row r="7" spans="1:59" ht="15.75" thickBot="1" x14ac:dyDescent="0.3">
      <c r="A7" s="1" t="s">
        <v>8</v>
      </c>
      <c r="B7" s="3"/>
      <c r="C7" s="3"/>
      <c r="D7" s="3"/>
      <c r="AS7" s="23" t="s">
        <v>79</v>
      </c>
      <c r="AT7" s="22">
        <f>(AS3-AT3)/200</f>
        <v>9.7576071627001031E-3</v>
      </c>
      <c r="AU7" s="21"/>
      <c r="AV7" s="21"/>
      <c r="AW7" s="21"/>
      <c r="AY7" s="23" t="s">
        <v>79</v>
      </c>
      <c r="AZ7" s="22">
        <f>(AY3-AZ3)/200</f>
        <v>4.2652943556474908E-3</v>
      </c>
      <c r="BA7" s="21"/>
      <c r="BB7" s="21"/>
      <c r="BC7" s="21"/>
    </row>
    <row r="8" spans="1:59" x14ac:dyDescent="0.25">
      <c r="A8" s="1">
        <f>A4*2646</f>
        <v>13230</v>
      </c>
      <c r="B8" s="3"/>
      <c r="C8" s="3"/>
      <c r="D8" s="3"/>
      <c r="AS8" s="21"/>
      <c r="AT8" s="21"/>
      <c r="AU8" s="21"/>
      <c r="AV8" s="21"/>
      <c r="AW8" s="20"/>
      <c r="AY8" s="21"/>
      <c r="AZ8" s="21"/>
      <c r="BA8" s="21"/>
      <c r="BB8" s="21"/>
      <c r="BC8" s="20"/>
    </row>
    <row r="9" spans="1:59" x14ac:dyDescent="0.25">
      <c r="A9" s="1" t="s">
        <v>9</v>
      </c>
      <c r="B9" s="3"/>
      <c r="C9" s="3"/>
      <c r="D9" s="3"/>
      <c r="AF9">
        <f>SIN(11/18*3.1416-D3)</f>
        <v>0.86602662818354326</v>
      </c>
      <c r="AG9">
        <f>COS(3.1416/2-1.2217)</f>
        <v>0.93968094038650374</v>
      </c>
      <c r="AH9">
        <f>0.26*AG9*(-1)*AI3/AK3</f>
        <v>-2.0492652376077922</v>
      </c>
      <c r="AI9">
        <f>0.26*AG9/0.4318*AI3/AK3</f>
        <v>4.7458666920050776</v>
      </c>
      <c r="AS9" s="18"/>
      <c r="AT9" s="18"/>
      <c r="AU9" s="18"/>
      <c r="AV9" s="18"/>
      <c r="AW9" s="19"/>
      <c r="AY9" s="18"/>
      <c r="AZ9" s="18"/>
      <c r="BA9" s="18"/>
      <c r="BB9" s="18"/>
      <c r="BC9" s="19"/>
    </row>
    <row r="10" spans="1:59" ht="15.75" thickBot="1" x14ac:dyDescent="0.3">
      <c r="A10" s="1">
        <v>1.9</v>
      </c>
      <c r="B10" s="3"/>
      <c r="C10" s="3"/>
      <c r="D10" s="3"/>
      <c r="AG10">
        <f>AI3*AF9/AK3</f>
        <v>7.2639969413826861</v>
      </c>
      <c r="AH10">
        <f>AG10+AH9</f>
        <v>5.2147317037748939</v>
      </c>
      <c r="AS10" s="18"/>
      <c r="AT10" s="18"/>
      <c r="AU10" s="18"/>
      <c r="AV10" s="18"/>
      <c r="AW10" s="18"/>
      <c r="AY10" s="18"/>
      <c r="AZ10" s="18"/>
      <c r="BA10" s="18"/>
      <c r="BB10" s="18"/>
      <c r="BC10" s="18"/>
    </row>
    <row r="11" spans="1:59" ht="15.75" thickBot="1" x14ac:dyDescent="0.3">
      <c r="A11" s="1" t="s">
        <v>10</v>
      </c>
      <c r="B11" s="3"/>
      <c r="C11" s="3"/>
      <c r="D11" s="3"/>
      <c r="AH11">
        <f>SQRT(AH10)</f>
        <v>2.2835787054040626</v>
      </c>
      <c r="AS11" s="17" t="s">
        <v>78</v>
      </c>
      <c r="AT11" s="17" t="s">
        <v>77</v>
      </c>
      <c r="AU11" s="17" t="s">
        <v>76</v>
      </c>
      <c r="AV11" s="17" t="s">
        <v>75</v>
      </c>
      <c r="AW11" s="17" t="s">
        <v>74</v>
      </c>
      <c r="AY11" s="17" t="s">
        <v>78</v>
      </c>
      <c r="AZ11" s="17" t="s">
        <v>77</v>
      </c>
      <c r="BA11" s="17" t="s">
        <v>76</v>
      </c>
      <c r="BB11" s="17" t="s">
        <v>75</v>
      </c>
      <c r="BC11" s="17" t="s">
        <v>74</v>
      </c>
    </row>
    <row r="12" spans="1:59" x14ac:dyDescent="0.25">
      <c r="A12" s="1">
        <f>A10*2.54</f>
        <v>4.8259999999999996</v>
      </c>
      <c r="B12" s="3"/>
      <c r="C12" s="3"/>
      <c r="D12" s="3"/>
      <c r="AS12" s="16">
        <f>IF(AT12="","",1)</f>
        <v>1</v>
      </c>
      <c r="AT12" s="15">
        <f>AT3</f>
        <v>-0.38072143254002055</v>
      </c>
      <c r="AU12" s="15">
        <f>POWER(COS(AT12),2)*EXP($AQ$3*($A$16/2*SIN(AT12)-$E$3))</f>
        <v>6.7607475555140795</v>
      </c>
      <c r="AV12" s="15">
        <f>IF(AT12="","",0)</f>
        <v>0</v>
      </c>
      <c r="AW12" s="15">
        <f>IF(AT12="","",0)</f>
        <v>0</v>
      </c>
      <c r="AY12" s="16">
        <f>IF(AZ12="","",1)</f>
        <v>1</v>
      </c>
      <c r="AZ12" s="15">
        <f>AZ3</f>
        <v>0.71774112887050179</v>
      </c>
      <c r="BA12" s="15">
        <f>POWER(COS(AZ12),2)*EXP($AQ$3*($A$12/2*SIN(AZ12)-$E$3))</f>
        <v>1.2388951066982563</v>
      </c>
      <c r="BB12" s="15">
        <f>IF(AZ12="","",0)</f>
        <v>0</v>
      </c>
      <c r="BC12" s="15">
        <f>IF(AZ12="","",0)</f>
        <v>0</v>
      </c>
    </row>
    <row r="13" spans="1:59" x14ac:dyDescent="0.25">
      <c r="A13" s="1" t="s">
        <v>11</v>
      </c>
      <c r="B13" s="3"/>
      <c r="C13" s="3"/>
      <c r="D13" s="3"/>
      <c r="AH13">
        <f>AI3*AF9-0.26*AG9</f>
        <v>1907.3509433663942</v>
      </c>
      <c r="AS13" s="15">
        <f t="shared" ref="AS13:AS44" si="0">IF(AT13="","",AS12+1)</f>
        <v>2</v>
      </c>
      <c r="AT13" s="15">
        <f t="shared" ref="AT13:AT44" si="1">IF(AT12&gt;=$AS$3,"",IF($AT$5&gt;1000,"",ROUNDDOWN(AT12+$AT$7,3)))</f>
        <v>-0.37</v>
      </c>
      <c r="AU13" s="15">
        <f>POWER(COS(AT13),2)*EXP($AQ$3*($A$16/2*SIN(AT13)-$E$3))</f>
        <v>6.6794621778763332</v>
      </c>
      <c r="AV13" s="15">
        <f t="shared" ref="AV13:AV44" si="2">IF(AT13="","",ROUNDDOWN(((AU12+AU13)*$AT$7)/2,4))</f>
        <v>6.5500000000000003E-2</v>
      </c>
      <c r="AW13" s="15">
        <f t="shared" ref="AW13:AW44" si="3">IF(AT13="","",AW12+AV13)</f>
        <v>6.5500000000000003E-2</v>
      </c>
      <c r="AY13" s="15">
        <f t="shared" ref="AY13:AY44" si="4">IF(AZ13="","",AY12+1)</f>
        <v>2</v>
      </c>
      <c r="AZ13" s="15">
        <f t="shared" ref="AZ13:AZ44" si="5">IF(AZ12&gt;=$AY$3,"",IF($AZ$5&gt;1000,"",ROUNDDOWN(AZ12+$AZ$7,3)))</f>
        <v>0.72199999999999998</v>
      </c>
      <c r="BA13" s="15">
        <f t="shared" ref="BA13:BA76" si="6">POWER(COS(AZ13),2)*EXP($AQ$3*($A$12/2*SIN(AZ13)-$E$3))</f>
        <v>1.2266058566842335</v>
      </c>
      <c r="BB13" s="15">
        <f t="shared" ref="BB13:BB44" si="7">IF(AZ13="","",ROUNDDOWN(((BA12+BA13)*$AZ$7)/2,4))</f>
        <v>5.1999999999999998E-3</v>
      </c>
      <c r="BC13" s="15">
        <f t="shared" ref="BC13:BC44" si="8">IF(AZ13="","",BC12+BB13)</f>
        <v>5.1999999999999998E-3</v>
      </c>
    </row>
    <row r="14" spans="1:59" x14ac:dyDescent="0.25">
      <c r="A14" s="1">
        <v>5.0119999999999996</v>
      </c>
      <c r="B14" s="3"/>
      <c r="C14" s="3"/>
      <c r="D14" s="3"/>
      <c r="AF14">
        <f>0.26*0.93977/0.4318/AK3*AI3</f>
        <v>4.7463164883509741</v>
      </c>
      <c r="AH14">
        <f>AH13/AK3/AI14</f>
        <v>0.46292624347963479</v>
      </c>
      <c r="AI14">
        <v>15.689468247893823</v>
      </c>
      <c r="AS14" s="15">
        <f t="shared" si="0"/>
        <v>3</v>
      </c>
      <c r="AT14" s="15">
        <f t="shared" si="1"/>
        <v>-0.36</v>
      </c>
      <c r="AU14" s="15">
        <f t="shared" ref="AU14:AU76" si="9">POWER(COS(AT14),2)*EXP($AQ$3*($A$16/2*SIN(AT14)-$E$3))</f>
        <v>6.6024430918272836</v>
      </c>
      <c r="AV14" s="15">
        <f t="shared" si="2"/>
        <v>6.4699999999999994E-2</v>
      </c>
      <c r="AW14" s="15">
        <f t="shared" si="3"/>
        <v>0.13019999999999998</v>
      </c>
      <c r="AY14" s="15">
        <f t="shared" si="4"/>
        <v>3</v>
      </c>
      <c r="AZ14" s="15">
        <f t="shared" si="5"/>
        <v>0.72599999999999998</v>
      </c>
      <c r="BA14" s="15">
        <f t="shared" si="6"/>
        <v>1.2151137264215834</v>
      </c>
      <c r="BB14" s="15">
        <f t="shared" si="7"/>
        <v>5.1999999999999998E-3</v>
      </c>
      <c r="BC14" s="15">
        <f t="shared" si="8"/>
        <v>1.04E-2</v>
      </c>
    </row>
    <row r="15" spans="1:59" x14ac:dyDescent="0.25">
      <c r="A15" s="1" t="s">
        <v>12</v>
      </c>
      <c r="B15" s="3"/>
      <c r="C15" s="3"/>
      <c r="D15" s="3"/>
      <c r="AS15" s="15">
        <f t="shared" si="0"/>
        <v>4</v>
      </c>
      <c r="AT15" s="15">
        <f t="shared" si="1"/>
        <v>-0.35</v>
      </c>
      <c r="AU15" s="15">
        <f t="shared" si="9"/>
        <v>6.5243486254101155</v>
      </c>
      <c r="AV15" s="15">
        <f t="shared" si="2"/>
        <v>6.4000000000000001E-2</v>
      </c>
      <c r="AW15" s="15">
        <f t="shared" si="3"/>
        <v>0.19419999999999998</v>
      </c>
      <c r="AY15" s="15">
        <f t="shared" si="4"/>
        <v>4</v>
      </c>
      <c r="AZ15" s="15">
        <f t="shared" si="5"/>
        <v>0.73</v>
      </c>
      <c r="BA15" s="15">
        <f t="shared" si="6"/>
        <v>1.2036703752687257</v>
      </c>
      <c r="BB15" s="15">
        <f t="shared" si="7"/>
        <v>5.1000000000000004E-3</v>
      </c>
      <c r="BC15" s="15">
        <f t="shared" si="8"/>
        <v>1.55E-2</v>
      </c>
    </row>
    <row r="16" spans="1:59" x14ac:dyDescent="0.25">
      <c r="A16" s="1">
        <f>A14*2.54</f>
        <v>12.730479999999998</v>
      </c>
      <c r="B16" s="3"/>
      <c r="C16" s="3"/>
      <c r="D16" s="3"/>
      <c r="AS16" s="15">
        <f t="shared" si="0"/>
        <v>5</v>
      </c>
      <c r="AT16" s="15">
        <f t="shared" si="1"/>
        <v>-0.34</v>
      </c>
      <c r="AU16" s="15">
        <f>POWER(COS(AT16),2)*EXP($AQ$3*($A$16/2*SIN(AT16)-$E$3))</f>
        <v>6.4452615298075342</v>
      </c>
      <c r="AV16" s="15">
        <f t="shared" si="2"/>
        <v>6.3200000000000006E-2</v>
      </c>
      <c r="AW16" s="15">
        <f t="shared" si="3"/>
        <v>0.25739999999999996</v>
      </c>
      <c r="AY16" s="15">
        <f t="shared" si="4"/>
        <v>5</v>
      </c>
      <c r="AZ16" s="15">
        <f t="shared" si="5"/>
        <v>0.73399999999999999</v>
      </c>
      <c r="BA16" s="15">
        <f t="shared" si="6"/>
        <v>1.1922760145592972</v>
      </c>
      <c r="BB16" s="15">
        <f t="shared" si="7"/>
        <v>5.1000000000000004E-3</v>
      </c>
      <c r="BC16" s="15">
        <f t="shared" si="8"/>
        <v>2.06E-2</v>
      </c>
    </row>
    <row r="17" spans="1:55" x14ac:dyDescent="0.25">
      <c r="A17" s="1" t="s">
        <v>37</v>
      </c>
      <c r="B17" s="3"/>
      <c r="C17" s="3"/>
      <c r="D17" s="3"/>
      <c r="AS17" s="15">
        <f t="shared" si="0"/>
        <v>6</v>
      </c>
      <c r="AT17" s="15">
        <f t="shared" si="1"/>
        <v>-0.33</v>
      </c>
      <c r="AU17" s="15">
        <f t="shared" si="9"/>
        <v>6.365263238636035</v>
      </c>
      <c r="AV17" s="15">
        <f t="shared" si="2"/>
        <v>6.25E-2</v>
      </c>
      <c r="AW17" s="15">
        <f t="shared" si="3"/>
        <v>0.31989999999999996</v>
      </c>
      <c r="AY17" s="15">
        <f t="shared" si="4"/>
        <v>6</v>
      </c>
      <c r="AZ17" s="15">
        <f t="shared" si="5"/>
        <v>0.73799999999999999</v>
      </c>
      <c r="BA17" s="15">
        <f t="shared" si="6"/>
        <v>1.1809308515409838</v>
      </c>
      <c r="BB17" s="15">
        <f t="shared" si="7"/>
        <v>5.0000000000000001E-3</v>
      </c>
      <c r="BC17" s="15">
        <f t="shared" si="8"/>
        <v>2.5600000000000001E-2</v>
      </c>
    </row>
    <row r="18" spans="1:55" x14ac:dyDescent="0.25">
      <c r="A18" s="1">
        <v>500</v>
      </c>
      <c r="B18" s="3"/>
      <c r="C18" s="3"/>
      <c r="D18" s="3"/>
      <c r="AS18" s="15">
        <f t="shared" si="0"/>
        <v>7</v>
      </c>
      <c r="AT18" s="15">
        <f t="shared" si="1"/>
        <v>-0.32</v>
      </c>
      <c r="AU18" s="15">
        <f t="shared" si="9"/>
        <v>6.2844337942898898</v>
      </c>
      <c r="AV18" s="15">
        <f t="shared" si="2"/>
        <v>6.1699999999999998E-2</v>
      </c>
      <c r="AW18" s="15">
        <f t="shared" si="3"/>
        <v>0.38159999999999994</v>
      </c>
      <c r="AY18" s="15">
        <f t="shared" si="4"/>
        <v>7</v>
      </c>
      <c r="AZ18" s="15">
        <f t="shared" si="5"/>
        <v>0.74199999999999999</v>
      </c>
      <c r="BA18" s="15">
        <f t="shared" si="6"/>
        <v>1.1696350894147431</v>
      </c>
      <c r="BB18" s="15">
        <f t="shared" si="7"/>
        <v>5.0000000000000001E-3</v>
      </c>
      <c r="BC18" s="15">
        <f t="shared" si="8"/>
        <v>3.0600000000000002E-2</v>
      </c>
    </row>
    <row r="19" spans="1:55" x14ac:dyDescent="0.25">
      <c r="A19" s="1" t="s">
        <v>38</v>
      </c>
      <c r="B19" s="3"/>
      <c r="C19" s="3"/>
      <c r="D19" s="3"/>
      <c r="AS19" s="15">
        <f t="shared" si="0"/>
        <v>8</v>
      </c>
      <c r="AT19" s="15">
        <f t="shared" si="1"/>
        <v>-0.31</v>
      </c>
      <c r="AU19" s="15">
        <f t="shared" si="9"/>
        <v>6.202851779552522</v>
      </c>
      <c r="AV19" s="15">
        <f t="shared" si="2"/>
        <v>6.0900000000000003E-2</v>
      </c>
      <c r="AW19" s="15">
        <f t="shared" si="3"/>
        <v>0.44249999999999995</v>
      </c>
      <c r="AY19" s="15">
        <f t="shared" si="4"/>
        <v>8</v>
      </c>
      <c r="AZ19" s="15">
        <f t="shared" si="5"/>
        <v>0.746</v>
      </c>
      <c r="BA19" s="15">
        <f t="shared" si="6"/>
        <v>1.1583889273740511</v>
      </c>
      <c r="BB19" s="15">
        <f t="shared" si="7"/>
        <v>4.8999999999999998E-3</v>
      </c>
      <c r="BC19" s="15">
        <f t="shared" si="8"/>
        <v>3.5500000000000004E-2</v>
      </c>
    </row>
    <row r="20" spans="1:55" x14ac:dyDescent="0.25">
      <c r="A20" s="1">
        <f>A18/118.1102</f>
        <v>4.2333346315559535</v>
      </c>
      <c r="B20" s="3"/>
      <c r="C20" s="3"/>
      <c r="D20" s="3"/>
      <c r="AS20" s="15">
        <f t="shared" si="0"/>
        <v>9</v>
      </c>
      <c r="AT20" s="15">
        <f t="shared" si="1"/>
        <v>-0.3</v>
      </c>
      <c r="AU20" s="15">
        <f t="shared" si="9"/>
        <v>6.1205942544060141</v>
      </c>
      <c r="AV20" s="15">
        <f t="shared" si="2"/>
        <v>6.0100000000000001E-2</v>
      </c>
      <c r="AW20" s="15">
        <f t="shared" si="3"/>
        <v>0.50259999999999994</v>
      </c>
      <c r="AY20" s="15">
        <f t="shared" si="4"/>
        <v>9</v>
      </c>
      <c r="AZ20" s="15">
        <f t="shared" si="5"/>
        <v>0.75</v>
      </c>
      <c r="BA20" s="15">
        <f t="shared" si="6"/>
        <v>1.1471925606441569</v>
      </c>
      <c r="BB20" s="15">
        <f t="shared" si="7"/>
        <v>4.8999999999999998E-3</v>
      </c>
      <c r="BC20" s="15">
        <f t="shared" si="8"/>
        <v>4.0400000000000005E-2</v>
      </c>
    </row>
    <row r="21" spans="1:55" x14ac:dyDescent="0.25">
      <c r="A21" s="1" t="s">
        <v>13</v>
      </c>
      <c r="B21" s="3"/>
      <c r="C21" s="3"/>
      <c r="D21" s="3"/>
      <c r="AS21" s="15">
        <f t="shared" si="0"/>
        <v>10</v>
      </c>
      <c r="AT21" s="15">
        <f t="shared" si="1"/>
        <v>-0.28999999999999998</v>
      </c>
      <c r="AU21" s="15">
        <f t="shared" si="9"/>
        <v>6.0377366979598417</v>
      </c>
      <c r="AV21" s="15">
        <f t="shared" si="2"/>
        <v>5.9299999999999999E-2</v>
      </c>
      <c r="AW21" s="15">
        <f t="shared" si="3"/>
        <v>0.56189999999999996</v>
      </c>
      <c r="AY21" s="15">
        <f t="shared" si="4"/>
        <v>10</v>
      </c>
      <c r="AZ21" s="15">
        <f t="shared" si="5"/>
        <v>0.754</v>
      </c>
      <c r="BA21" s="15">
        <f t="shared" si="6"/>
        <v>1.1360461805213546</v>
      </c>
      <c r="BB21" s="15">
        <f t="shared" si="7"/>
        <v>4.7999999999999996E-3</v>
      </c>
      <c r="BC21" s="15">
        <f t="shared" si="8"/>
        <v>4.5200000000000004E-2</v>
      </c>
    </row>
    <row r="22" spans="1:55" x14ac:dyDescent="0.25">
      <c r="A22" s="1">
        <v>2</v>
      </c>
      <c r="B22" s="3"/>
      <c r="C22" s="3"/>
      <c r="D22" s="3"/>
      <c r="AS22" s="15">
        <f t="shared" si="0"/>
        <v>11</v>
      </c>
      <c r="AT22" s="15">
        <f t="shared" si="1"/>
        <v>-0.28000000000000003</v>
      </c>
      <c r="AU22" s="15">
        <f t="shared" si="9"/>
        <v>5.9543529554106192</v>
      </c>
      <c r="AV22" s="15">
        <f t="shared" si="2"/>
        <v>5.8500000000000003E-2</v>
      </c>
      <c r="AW22" s="15">
        <f t="shared" si="3"/>
        <v>0.62039999999999995</v>
      </c>
      <c r="AY22" s="15">
        <f t="shared" si="4"/>
        <v>11</v>
      </c>
      <c r="AZ22" s="15">
        <f t="shared" si="5"/>
        <v>0.75800000000000001</v>
      </c>
      <c r="BA22" s="15">
        <f t="shared" si="6"/>
        <v>1.1249499744122551</v>
      </c>
      <c r="BB22" s="15">
        <f t="shared" si="7"/>
        <v>4.7999999999999996E-3</v>
      </c>
      <c r="BC22" s="15">
        <f t="shared" si="8"/>
        <v>0.05</v>
      </c>
    </row>
    <row r="23" spans="1:55" x14ac:dyDescent="0.25">
      <c r="A23" s="1" t="s">
        <v>14</v>
      </c>
      <c r="B23" s="3"/>
      <c r="C23" s="3"/>
      <c r="D23" s="3"/>
      <c r="AS23" s="15">
        <f t="shared" si="0"/>
        <v>12</v>
      </c>
      <c r="AT23" s="15">
        <f t="shared" si="1"/>
        <v>-0.27</v>
      </c>
      <c r="AU23" s="15">
        <f t="shared" si="9"/>
        <v>5.8705151899361621</v>
      </c>
      <c r="AV23" s="15">
        <f t="shared" si="2"/>
        <v>5.7599999999999998E-2</v>
      </c>
      <c r="AW23" s="15">
        <f t="shared" si="3"/>
        <v>0.67799999999999994</v>
      </c>
      <c r="AY23" s="15">
        <f t="shared" si="4"/>
        <v>12</v>
      </c>
      <c r="AZ23" s="15">
        <f t="shared" si="5"/>
        <v>0.76200000000000001</v>
      </c>
      <c r="BA23" s="15">
        <f t="shared" si="6"/>
        <v>1.1139041258730507</v>
      </c>
      <c r="BB23" s="15">
        <f t="shared" si="7"/>
        <v>4.7000000000000002E-3</v>
      </c>
      <c r="BC23" s="15">
        <f t="shared" si="8"/>
        <v>5.4700000000000006E-2</v>
      </c>
    </row>
    <row r="24" spans="1:55" x14ac:dyDescent="0.25">
      <c r="A24" s="1">
        <f>A22*1.6667</f>
        <v>3.3334000000000001</v>
      </c>
      <c r="B24" s="3"/>
      <c r="C24" s="3"/>
      <c r="D24" s="3"/>
      <c r="AS24" s="15">
        <f t="shared" si="0"/>
        <v>13</v>
      </c>
      <c r="AT24" s="15">
        <f t="shared" si="1"/>
        <v>-0.26</v>
      </c>
      <c r="AU24" s="15">
        <f t="shared" si="9"/>
        <v>5.7862938394192982</v>
      </c>
      <c r="AV24" s="15">
        <f t="shared" si="2"/>
        <v>5.6800000000000003E-2</v>
      </c>
      <c r="AW24" s="15">
        <f t="shared" si="3"/>
        <v>0.7347999999999999</v>
      </c>
      <c r="AY24" s="15">
        <f t="shared" si="4"/>
        <v>13</v>
      </c>
      <c r="AZ24" s="15">
        <f t="shared" si="5"/>
        <v>0.76600000000000001</v>
      </c>
      <c r="BA24" s="15">
        <f t="shared" si="6"/>
        <v>1.1029088146487782</v>
      </c>
      <c r="BB24" s="15">
        <f t="shared" si="7"/>
        <v>4.7000000000000002E-3</v>
      </c>
      <c r="BC24" s="15">
        <f t="shared" si="8"/>
        <v>5.9400000000000008E-2</v>
      </c>
    </row>
    <row r="25" spans="1:55" x14ac:dyDescent="0.25">
      <c r="A25" s="1" t="s">
        <v>15</v>
      </c>
      <c r="B25" s="3"/>
      <c r="C25" s="3"/>
      <c r="D25" s="3"/>
      <c r="AS25" s="15">
        <f t="shared" si="0"/>
        <v>14</v>
      </c>
      <c r="AT25" s="15">
        <f t="shared" si="1"/>
        <v>-0.25</v>
      </c>
      <c r="AU25" s="15">
        <f t="shared" si="9"/>
        <v>5.7017575778897287</v>
      </c>
      <c r="AV25" s="15">
        <f t="shared" si="2"/>
        <v>5.6000000000000001E-2</v>
      </c>
      <c r="AW25" s="15">
        <f t="shared" si="3"/>
        <v>0.79079999999999995</v>
      </c>
      <c r="AY25" s="15">
        <f t="shared" si="4"/>
        <v>14</v>
      </c>
      <c r="AZ25" s="15">
        <f t="shared" si="5"/>
        <v>0.77</v>
      </c>
      <c r="BA25" s="15">
        <f t="shared" si="6"/>
        <v>1.0919642167125667</v>
      </c>
      <c r="BB25" s="15">
        <f t="shared" si="7"/>
        <v>4.5999999999999999E-3</v>
      </c>
      <c r="BC25" s="15">
        <f t="shared" si="8"/>
        <v>6.4000000000000001E-2</v>
      </c>
    </row>
    <row r="26" spans="1:55" x14ac:dyDescent="0.25">
      <c r="A26" s="1">
        <v>0.17</v>
      </c>
      <c r="B26" s="3"/>
      <c r="C26" s="3"/>
      <c r="D26" s="3"/>
      <c r="AS26" s="15">
        <f t="shared" si="0"/>
        <v>15</v>
      </c>
      <c r="AT26" s="15">
        <f t="shared" si="1"/>
        <v>-0.24</v>
      </c>
      <c r="AU26" s="15">
        <f t="shared" si="9"/>
        <v>5.6169732815655902</v>
      </c>
      <c r="AV26" s="15">
        <f t="shared" si="2"/>
        <v>5.5199999999999999E-2</v>
      </c>
      <c r="AW26" s="15">
        <f t="shared" si="3"/>
        <v>0.84599999999999997</v>
      </c>
      <c r="AY26" s="15">
        <f t="shared" si="4"/>
        <v>15</v>
      </c>
      <c r="AZ26" s="15">
        <f t="shared" si="5"/>
        <v>0.77400000000000002</v>
      </c>
      <c r="BA26" s="15">
        <f t="shared" si="6"/>
        <v>1.0810705043048623</v>
      </c>
      <c r="BB26" s="15">
        <f t="shared" si="7"/>
        <v>4.5999999999999999E-3</v>
      </c>
      <c r="BC26" s="15">
        <f t="shared" si="8"/>
        <v>6.8599999999999994E-2</v>
      </c>
    </row>
    <row r="27" spans="1:55" x14ac:dyDescent="0.25">
      <c r="A27" s="1" t="s">
        <v>16</v>
      </c>
      <c r="B27" s="3"/>
      <c r="C27" s="3"/>
      <c r="D27" s="3"/>
      <c r="AS27" s="15">
        <f t="shared" si="0"/>
        <v>16</v>
      </c>
      <c r="AT27" s="15">
        <f t="shared" si="1"/>
        <v>-0.23</v>
      </c>
      <c r="AU27" s="15">
        <f t="shared" si="9"/>
        <v>5.5320059993705879</v>
      </c>
      <c r="AV27" s="15">
        <f t="shared" si="2"/>
        <v>5.4300000000000001E-2</v>
      </c>
      <c r="AW27" s="15">
        <f t="shared" si="3"/>
        <v>0.90029999999999999</v>
      </c>
      <c r="AY27" s="15">
        <f t="shared" si="4"/>
        <v>16</v>
      </c>
      <c r="AZ27" s="15">
        <f t="shared" si="5"/>
        <v>0.77800000000000002</v>
      </c>
      <c r="BA27" s="15">
        <f t="shared" si="6"/>
        <v>1.0702278459726329</v>
      </c>
      <c r="BB27" s="15">
        <f t="shared" si="7"/>
        <v>4.4999999999999997E-3</v>
      </c>
      <c r="BC27" s="15">
        <f t="shared" si="8"/>
        <v>7.3099999999999998E-2</v>
      </c>
    </row>
    <row r="28" spans="1:55" x14ac:dyDescent="0.25">
      <c r="A28" s="1">
        <f>A26*2.54</f>
        <v>0.43180000000000002</v>
      </c>
      <c r="B28" s="3"/>
      <c r="C28" s="3"/>
      <c r="D28" s="3"/>
      <c r="AS28" s="15">
        <f t="shared" si="0"/>
        <v>17</v>
      </c>
      <c r="AT28" s="15">
        <f t="shared" si="1"/>
        <v>-0.22</v>
      </c>
      <c r="AU28" s="15">
        <f t="shared" si="9"/>
        <v>5.4469189277972276</v>
      </c>
      <c r="AV28" s="15">
        <f t="shared" si="2"/>
        <v>5.3499999999999999E-2</v>
      </c>
      <c r="AW28" s="15">
        <f t="shared" si="3"/>
        <v>0.95379999999999998</v>
      </c>
      <c r="AY28" s="15">
        <f t="shared" si="4"/>
        <v>17</v>
      </c>
      <c r="AZ28" s="15">
        <f t="shared" si="5"/>
        <v>0.78200000000000003</v>
      </c>
      <c r="BA28" s="15">
        <f t="shared" si="6"/>
        <v>1.0594364066085422</v>
      </c>
      <c r="BB28" s="15">
        <f t="shared" si="7"/>
        <v>4.4999999999999997E-3</v>
      </c>
      <c r="BC28" s="15">
        <f t="shared" si="8"/>
        <v>7.7600000000000002E-2</v>
      </c>
    </row>
    <row r="29" spans="1:55" x14ac:dyDescent="0.25">
      <c r="A29" s="1" t="s">
        <v>17</v>
      </c>
      <c r="B29" s="3"/>
      <c r="C29" s="3"/>
      <c r="D29" s="3"/>
      <c r="AS29" s="15">
        <f t="shared" si="0"/>
        <v>18</v>
      </c>
      <c r="AT29" s="15">
        <f t="shared" si="1"/>
        <v>-0.21</v>
      </c>
      <c r="AU29" s="15">
        <f t="shared" si="9"/>
        <v>5.3617733899820141</v>
      </c>
      <c r="AV29" s="15">
        <f t="shared" si="2"/>
        <v>5.2699999999999997E-2</v>
      </c>
      <c r="AW29" s="15">
        <f t="shared" si="3"/>
        <v>1.0065</v>
      </c>
      <c r="AY29" s="15">
        <f t="shared" si="4"/>
        <v>18</v>
      </c>
      <c r="AZ29" s="15">
        <f t="shared" si="5"/>
        <v>0.78600000000000003</v>
      </c>
      <c r="BA29" s="15">
        <f t="shared" si="6"/>
        <v>1.048696347490087</v>
      </c>
      <c r="BB29" s="15">
        <f t="shared" si="7"/>
        <v>4.4000000000000003E-3</v>
      </c>
      <c r="BC29" s="15">
        <f t="shared" si="8"/>
        <v>8.2000000000000003E-2</v>
      </c>
    </row>
    <row r="30" spans="1:55" x14ac:dyDescent="0.25">
      <c r="A30" s="1">
        <v>9.81</v>
      </c>
      <c r="B30" s="3"/>
      <c r="C30" s="3"/>
      <c r="D30" s="3"/>
      <c r="AS30" s="15">
        <f t="shared" si="0"/>
        <v>19</v>
      </c>
      <c r="AT30" s="15">
        <f t="shared" si="1"/>
        <v>-0.2</v>
      </c>
      <c r="AU30" s="15">
        <f t="shared" si="9"/>
        <v>5.2766288188544346</v>
      </c>
      <c r="AV30" s="15">
        <f t="shared" si="2"/>
        <v>5.1900000000000002E-2</v>
      </c>
      <c r="AW30" s="15">
        <f t="shared" si="3"/>
        <v>1.0584</v>
      </c>
      <c r="AY30" s="15">
        <f t="shared" si="4"/>
        <v>19</v>
      </c>
      <c r="AZ30" s="15">
        <f t="shared" si="5"/>
        <v>0.79</v>
      </c>
      <c r="BA30" s="15">
        <f t="shared" si="6"/>
        <v>1.0380078263186987</v>
      </c>
      <c r="BB30" s="15">
        <f t="shared" si="7"/>
        <v>4.4000000000000003E-3</v>
      </c>
      <c r="BC30" s="15">
        <f t="shared" si="8"/>
        <v>8.6400000000000005E-2</v>
      </c>
    </row>
    <row r="31" spans="1:55" x14ac:dyDescent="0.25">
      <c r="A31" s="1" t="s">
        <v>18</v>
      </c>
      <c r="B31" s="3"/>
      <c r="C31" s="3"/>
      <c r="D31" s="3"/>
      <c r="AS31" s="15">
        <f t="shared" si="0"/>
        <v>20</v>
      </c>
      <c r="AT31" s="15">
        <f t="shared" si="1"/>
        <v>-0.19</v>
      </c>
      <c r="AU31" s="15">
        <f t="shared" si="9"/>
        <v>5.1915427442180944</v>
      </c>
      <c r="AV31" s="15">
        <f t="shared" si="2"/>
        <v>5.0999999999999997E-2</v>
      </c>
      <c r="AW31" s="15">
        <f t="shared" si="3"/>
        <v>1.1093999999999999</v>
      </c>
      <c r="AY31" s="15">
        <f t="shared" si="4"/>
        <v>20</v>
      </c>
      <c r="AZ31" s="15">
        <f t="shared" si="5"/>
        <v>0.79400000000000004</v>
      </c>
      <c r="BA31" s="15">
        <f t="shared" si="6"/>
        <v>1.0273709972587939</v>
      </c>
      <c r="BB31" s="15">
        <f t="shared" si="7"/>
        <v>4.4000000000000003E-3</v>
      </c>
      <c r="BC31" s="15">
        <f t="shared" si="8"/>
        <v>9.0800000000000006E-2</v>
      </c>
    </row>
    <row r="32" spans="1:55" x14ac:dyDescent="0.25">
      <c r="A32" s="1">
        <v>981</v>
      </c>
      <c r="B32" s="3"/>
      <c r="C32" s="3"/>
      <c r="D32" s="3"/>
      <c r="AS32" s="15">
        <f t="shared" si="0"/>
        <v>21</v>
      </c>
      <c r="AT32" s="15">
        <f t="shared" si="1"/>
        <v>-0.18</v>
      </c>
      <c r="AU32" s="15">
        <f t="shared" si="9"/>
        <v>5.1065707836193548</v>
      </c>
      <c r="AV32" s="15">
        <f t="shared" si="2"/>
        <v>5.0200000000000002E-2</v>
      </c>
      <c r="AW32" s="15">
        <f t="shared" si="3"/>
        <v>1.1596</v>
      </c>
      <c r="AY32" s="15">
        <f t="shared" si="4"/>
        <v>21</v>
      </c>
      <c r="AZ32" s="15">
        <f t="shared" si="5"/>
        <v>0.79800000000000004</v>
      </c>
      <c r="BA32" s="15">
        <f t="shared" si="6"/>
        <v>1.0167860109767799</v>
      </c>
      <c r="BB32" s="15">
        <f t="shared" si="7"/>
        <v>4.3E-3</v>
      </c>
      <c r="BC32" s="15">
        <f t="shared" si="8"/>
        <v>9.5100000000000004E-2</v>
      </c>
    </row>
    <row r="33" spans="1:55" x14ac:dyDescent="0.25">
      <c r="A33" s="1" t="s">
        <v>19</v>
      </c>
      <c r="B33" s="3"/>
      <c r="C33" s="3"/>
      <c r="D33" s="3"/>
      <c r="AS33" s="15">
        <f t="shared" si="0"/>
        <v>22</v>
      </c>
      <c r="AT33" s="15">
        <f t="shared" si="1"/>
        <v>-0.17</v>
      </c>
      <c r="AU33" s="15">
        <f t="shared" si="9"/>
        <v>5.0217666368565492</v>
      </c>
      <c r="AV33" s="15">
        <f t="shared" si="2"/>
        <v>4.9399999999999999E-2</v>
      </c>
      <c r="AW33" s="15">
        <f t="shared" si="3"/>
        <v>1.2090000000000001</v>
      </c>
      <c r="AY33" s="15">
        <f t="shared" si="4"/>
        <v>22</v>
      </c>
      <c r="AZ33" s="15">
        <f t="shared" si="5"/>
        <v>0.80200000000000005</v>
      </c>
      <c r="BA33" s="15">
        <f t="shared" si="6"/>
        <v>1.0062530146800057</v>
      </c>
      <c r="BB33" s="15">
        <f t="shared" si="7"/>
        <v>4.3E-3</v>
      </c>
      <c r="BC33" s="15">
        <f t="shared" si="8"/>
        <v>9.9400000000000002E-2</v>
      </c>
    </row>
    <row r="34" spans="1:55" x14ac:dyDescent="0.25">
      <c r="A34" s="1">
        <v>2.62</v>
      </c>
      <c r="B34" s="3"/>
      <c r="C34" s="3"/>
      <c r="D34" s="3"/>
      <c r="AS34" s="15">
        <f t="shared" si="0"/>
        <v>23</v>
      </c>
      <c r="AT34" s="15">
        <f t="shared" si="1"/>
        <v>-0.16</v>
      </c>
      <c r="AU34" s="15">
        <f t="shared" si="9"/>
        <v>4.9371820839809164</v>
      </c>
      <c r="AV34" s="15">
        <f t="shared" si="2"/>
        <v>4.8500000000000001E-2</v>
      </c>
      <c r="AW34" s="15">
        <f t="shared" si="3"/>
        <v>1.2575000000000001</v>
      </c>
      <c r="AY34" s="15">
        <f t="shared" si="4"/>
        <v>23</v>
      </c>
      <c r="AZ34" s="15">
        <f t="shared" si="5"/>
        <v>0.80600000000000005</v>
      </c>
      <c r="BA34" s="15">
        <f t="shared" si="6"/>
        <v>0.99577215215565174</v>
      </c>
      <c r="BB34" s="15">
        <f t="shared" si="7"/>
        <v>4.1999999999999997E-3</v>
      </c>
      <c r="BC34" s="15">
        <f t="shared" si="8"/>
        <v>0.1036</v>
      </c>
    </row>
    <row r="35" spans="1:55" x14ac:dyDescent="0.25">
      <c r="A35" s="1" t="s">
        <v>20</v>
      </c>
      <c r="B35" s="3"/>
      <c r="C35" s="3"/>
      <c r="D35" s="3"/>
      <c r="AS35" s="15">
        <f t="shared" si="0"/>
        <v>24</v>
      </c>
      <c r="AT35" s="15">
        <f t="shared" si="1"/>
        <v>-0.15</v>
      </c>
      <c r="AU35" s="15">
        <f t="shared" si="9"/>
        <v>4.8528669866390644</v>
      </c>
      <c r="AV35" s="15">
        <f t="shared" si="2"/>
        <v>4.7699999999999999E-2</v>
      </c>
      <c r="AW35" s="15">
        <f t="shared" si="3"/>
        <v>1.3052000000000001</v>
      </c>
      <c r="AY35" s="15">
        <f t="shared" si="4"/>
        <v>24</v>
      </c>
      <c r="AZ35" s="15">
        <f t="shared" si="5"/>
        <v>0.81</v>
      </c>
      <c r="BA35" s="15">
        <f t="shared" si="6"/>
        <v>0.98534356380955335</v>
      </c>
      <c r="BB35" s="15">
        <f t="shared" si="7"/>
        <v>4.1999999999999997E-3</v>
      </c>
      <c r="BC35" s="15">
        <f t="shared" si="8"/>
        <v>0.10779999999999999</v>
      </c>
    </row>
    <row r="36" spans="1:55" x14ac:dyDescent="0.25">
      <c r="A36" s="1"/>
      <c r="B36" s="3"/>
      <c r="C36" s="3"/>
      <c r="D36" s="3"/>
      <c r="AS36" s="15">
        <f t="shared" si="0"/>
        <v>25</v>
      </c>
      <c r="AT36" s="15">
        <f t="shared" si="1"/>
        <v>-0.14000000000000001</v>
      </c>
      <c r="AU36" s="15">
        <f t="shared" si="9"/>
        <v>4.7688692926058787</v>
      </c>
      <c r="AV36" s="15">
        <f t="shared" si="2"/>
        <v>4.6899999999999997E-2</v>
      </c>
      <c r="AW36" s="15">
        <f t="shared" si="3"/>
        <v>1.3521000000000001</v>
      </c>
      <c r="AY36" s="15">
        <f t="shared" si="4"/>
        <v>25</v>
      </c>
      <c r="AZ36" s="15">
        <f t="shared" si="5"/>
        <v>0.81399999999999995</v>
      </c>
      <c r="BA36" s="15">
        <f t="shared" si="6"/>
        <v>0.97496738670496297</v>
      </c>
      <c r="BB36" s="15">
        <f t="shared" si="7"/>
        <v>4.1000000000000003E-3</v>
      </c>
      <c r="BC36" s="15">
        <f t="shared" si="8"/>
        <v>0.1119</v>
      </c>
    </row>
    <row r="37" spans="1:55" x14ac:dyDescent="0.25">
      <c r="A37" s="1" t="s">
        <v>21</v>
      </c>
      <c r="B37" s="3"/>
      <c r="C37" s="3"/>
      <c r="D37" s="3"/>
      <c r="AS37" s="15">
        <f t="shared" si="0"/>
        <v>26</v>
      </c>
      <c r="AT37" s="15">
        <f t="shared" si="1"/>
        <v>-0.13</v>
      </c>
      <c r="AU37" s="15">
        <f t="shared" si="9"/>
        <v>4.6852350433563812</v>
      </c>
      <c r="AV37" s="15">
        <f t="shared" si="2"/>
        <v>4.6100000000000002E-2</v>
      </c>
      <c r="AW37" s="15">
        <f t="shared" si="3"/>
        <v>1.3982000000000001</v>
      </c>
      <c r="AY37" s="15">
        <f t="shared" si="4"/>
        <v>26</v>
      </c>
      <c r="AZ37" s="15">
        <f t="shared" si="5"/>
        <v>0.81799999999999995</v>
      </c>
      <c r="BA37" s="15">
        <f t="shared" si="6"/>
        <v>0.96464375460123075</v>
      </c>
      <c r="BB37" s="15">
        <f t="shared" si="7"/>
        <v>4.1000000000000003E-3</v>
      </c>
      <c r="BC37" s="15">
        <f t="shared" si="8"/>
        <v>0.11600000000000001</v>
      </c>
    </row>
    <row r="38" spans="1:55" x14ac:dyDescent="0.25">
      <c r="A38" s="1">
        <v>1.32</v>
      </c>
      <c r="B38" s="3"/>
      <c r="C38" s="3"/>
      <c r="D38" s="3"/>
      <c r="AS38" s="15">
        <f t="shared" si="0"/>
        <v>27</v>
      </c>
      <c r="AT38" s="15">
        <f t="shared" si="1"/>
        <v>-0.12</v>
      </c>
      <c r="AU38" s="15">
        <f t="shared" si="9"/>
        <v>4.6020083845250737</v>
      </c>
      <c r="AV38" s="15">
        <f t="shared" si="2"/>
        <v>4.53E-2</v>
      </c>
      <c r="AW38" s="15">
        <f t="shared" si="3"/>
        <v>1.4435</v>
      </c>
      <c r="AY38" s="15">
        <f t="shared" si="4"/>
        <v>27</v>
      </c>
      <c r="AZ38" s="15">
        <f t="shared" si="5"/>
        <v>0.82199999999999995</v>
      </c>
      <c r="BA38" s="15">
        <f t="shared" si="6"/>
        <v>0.95437279799241448</v>
      </c>
      <c r="BB38" s="15">
        <f t="shared" si="7"/>
        <v>4.0000000000000001E-3</v>
      </c>
      <c r="BC38" s="15">
        <f t="shared" si="8"/>
        <v>0.12000000000000001</v>
      </c>
    </row>
    <row r="39" spans="1:55" x14ac:dyDescent="0.25">
      <c r="A39" s="1" t="s">
        <v>22</v>
      </c>
      <c r="B39" s="3"/>
      <c r="C39" s="3"/>
      <c r="D39" s="3"/>
      <c r="AS39" s="15">
        <f t="shared" si="0"/>
        <v>28</v>
      </c>
      <c r="AT39" s="15">
        <f t="shared" si="1"/>
        <v>-0.11</v>
      </c>
      <c r="AU39" s="15">
        <f t="shared" si="9"/>
        <v>4.5192315791016311</v>
      </c>
      <c r="AV39" s="15">
        <f t="shared" si="2"/>
        <v>4.4499999999999998E-2</v>
      </c>
      <c r="AW39" s="15">
        <f t="shared" si="3"/>
        <v>1.488</v>
      </c>
      <c r="AY39" s="15">
        <f t="shared" si="4"/>
        <v>28</v>
      </c>
      <c r="AZ39" s="15">
        <f t="shared" si="5"/>
        <v>0.82599999999999996</v>
      </c>
      <c r="BA39" s="15">
        <f t="shared" si="6"/>
        <v>0.9441546441458043</v>
      </c>
      <c r="BB39" s="15">
        <f t="shared" si="7"/>
        <v>4.0000000000000001E-3</v>
      </c>
      <c r="BC39" s="15">
        <f t="shared" si="8"/>
        <v>0.12400000000000001</v>
      </c>
    </row>
    <row r="40" spans="1:55" x14ac:dyDescent="0.25">
      <c r="A40" s="1">
        <v>1.65</v>
      </c>
      <c r="B40" s="3"/>
      <c r="C40" s="3"/>
      <c r="D40" s="3"/>
      <c r="AS40" s="15">
        <f t="shared" si="0"/>
        <v>29</v>
      </c>
      <c r="AT40" s="15">
        <f t="shared" si="1"/>
        <v>-0.1</v>
      </c>
      <c r="AU40" s="15">
        <f t="shared" si="9"/>
        <v>4.4369450232127621</v>
      </c>
      <c r="AV40" s="15">
        <f t="shared" si="2"/>
        <v>4.36E-2</v>
      </c>
      <c r="AW40" s="15">
        <f t="shared" si="3"/>
        <v>1.5316000000000001</v>
      </c>
      <c r="AY40" s="15">
        <f t="shared" si="4"/>
        <v>29</v>
      </c>
      <c r="AZ40" s="15">
        <f t="shared" si="5"/>
        <v>0.83</v>
      </c>
      <c r="BA40" s="15">
        <f t="shared" si="6"/>
        <v>0.93398941714036166</v>
      </c>
      <c r="BB40" s="15">
        <f t="shared" si="7"/>
        <v>4.0000000000000001E-3</v>
      </c>
      <c r="BC40" s="15">
        <f t="shared" si="8"/>
        <v>0.128</v>
      </c>
    </row>
    <row r="41" spans="1:55" x14ac:dyDescent="0.25">
      <c r="A41" s="1" t="s">
        <v>23</v>
      </c>
      <c r="B41" s="3"/>
      <c r="C41" s="3"/>
      <c r="D41" s="3"/>
      <c r="AS41" s="15">
        <f t="shared" si="0"/>
        <v>30</v>
      </c>
      <c r="AT41" s="15">
        <f t="shared" si="1"/>
        <v>-0.09</v>
      </c>
      <c r="AU41" s="15">
        <f t="shared" si="9"/>
        <v>4.3551872643410956</v>
      </c>
      <c r="AV41" s="15">
        <f t="shared" si="2"/>
        <v>4.2799999999999998E-2</v>
      </c>
      <c r="AW41" s="15">
        <f t="shared" si="3"/>
        <v>1.5744</v>
      </c>
      <c r="AY41" s="15">
        <f t="shared" si="4"/>
        <v>30</v>
      </c>
      <c r="AZ41" s="15">
        <f t="shared" si="5"/>
        <v>0.83399999999999996</v>
      </c>
      <c r="BA41" s="15">
        <f t="shared" si="6"/>
        <v>0.92387723790506826</v>
      </c>
      <c r="BB41" s="15">
        <f t="shared" si="7"/>
        <v>3.8999999999999998E-3</v>
      </c>
      <c r="BC41" s="15">
        <f t="shared" si="8"/>
        <v>0.13189999999999999</v>
      </c>
    </row>
    <row r="42" spans="1:55" x14ac:dyDescent="0.25">
      <c r="A42" s="1">
        <v>1</v>
      </c>
      <c r="B42" s="3"/>
      <c r="C42" s="3"/>
      <c r="D42" s="3"/>
      <c r="AS42" s="15">
        <f t="shared" si="0"/>
        <v>31</v>
      </c>
      <c r="AT42" s="15">
        <f t="shared" si="1"/>
        <v>-0.08</v>
      </c>
      <c r="AU42" s="15">
        <f t="shared" si="9"/>
        <v>4.2739950218335636</v>
      </c>
      <c r="AV42" s="15">
        <f t="shared" si="2"/>
        <v>4.2099999999999999E-2</v>
      </c>
      <c r="AW42" s="15">
        <f t="shared" si="3"/>
        <v>1.6165</v>
      </c>
      <c r="AY42" s="15">
        <f t="shared" si="4"/>
        <v>31</v>
      </c>
      <c r="AZ42" s="15">
        <f t="shared" si="5"/>
        <v>0.83799999999999997</v>
      </c>
      <c r="BA42" s="15">
        <f t="shared" si="6"/>
        <v>0.91381822425718229</v>
      </c>
      <c r="BB42" s="15">
        <f t="shared" si="7"/>
        <v>3.8999999999999998E-3</v>
      </c>
      <c r="BC42" s="15">
        <f t="shared" si="8"/>
        <v>0.13579999999999998</v>
      </c>
    </row>
    <row r="43" spans="1:55" x14ac:dyDescent="0.25">
      <c r="A43" s="1" t="s">
        <v>24</v>
      </c>
      <c r="B43" s="3"/>
      <c r="C43" s="3"/>
      <c r="D43" s="3"/>
      <c r="AS43" s="15">
        <f t="shared" si="0"/>
        <v>32</v>
      </c>
      <c r="AT43" s="15">
        <f t="shared" si="1"/>
        <v>-7.0000000000000007E-2</v>
      </c>
      <c r="AU43" s="15">
        <f t="shared" si="9"/>
        <v>4.1934032095535345</v>
      </c>
      <c r="AV43" s="15">
        <f t="shared" si="2"/>
        <v>4.1300000000000003E-2</v>
      </c>
      <c r="AW43" s="15">
        <f t="shared" si="3"/>
        <v>1.6577999999999999</v>
      </c>
      <c r="AY43" s="15">
        <f t="shared" si="4"/>
        <v>32</v>
      </c>
      <c r="AZ43" s="15">
        <f t="shared" si="5"/>
        <v>0.84199999999999997</v>
      </c>
      <c r="BA43" s="15">
        <f t="shared" si="6"/>
        <v>0.9038124909403934</v>
      </c>
      <c r="BB43" s="15">
        <f t="shared" si="7"/>
        <v>3.8E-3</v>
      </c>
      <c r="BC43" s="15">
        <f t="shared" si="8"/>
        <v>0.13959999999999997</v>
      </c>
    </row>
    <row r="44" spans="1:55" x14ac:dyDescent="0.25">
      <c r="A44" s="1">
        <v>14.2</v>
      </c>
      <c r="B44" s="3"/>
      <c r="C44" s="3"/>
      <c r="D44" s="3"/>
      <c r="AS44" s="15">
        <f t="shared" si="0"/>
        <v>33</v>
      </c>
      <c r="AT44" s="15">
        <f t="shared" si="1"/>
        <v>-0.06</v>
      </c>
      <c r="AU44" s="15">
        <f t="shared" si="9"/>
        <v>4.1134449605331023</v>
      </c>
      <c r="AV44" s="15">
        <f t="shared" si="2"/>
        <v>4.0500000000000001E-2</v>
      </c>
      <c r="AW44" s="15">
        <f t="shared" si="3"/>
        <v>1.6982999999999999</v>
      </c>
      <c r="AY44" s="15">
        <f t="shared" si="4"/>
        <v>33</v>
      </c>
      <c r="AZ44" s="15">
        <f t="shared" si="5"/>
        <v>0.84599999999999997</v>
      </c>
      <c r="BA44" s="15">
        <f t="shared" si="6"/>
        <v>0.89386014966287797</v>
      </c>
      <c r="BB44" s="15">
        <f t="shared" si="7"/>
        <v>3.8E-3</v>
      </c>
      <c r="BC44" s="15">
        <f t="shared" si="8"/>
        <v>0.14339999999999997</v>
      </c>
    </row>
    <row r="45" spans="1:55" x14ac:dyDescent="0.25">
      <c r="AS45" s="15">
        <f t="shared" ref="AS45:AS76" si="10">IF(AT45="","",AS44+1)</f>
        <v>34</v>
      </c>
      <c r="AT45" s="15">
        <f t="shared" ref="AT45:AT76" si="11">IF(AT44&gt;=$AS$3,"",IF($AT$5&gt;1000,"",ROUNDDOWN(AT44+$AT$7,3)))</f>
        <v>-0.05</v>
      </c>
      <c r="AU45" s="15">
        <f t="shared" si="9"/>
        <v>4.0341516534843684</v>
      </c>
      <c r="AV45" s="15">
        <f t="shared" ref="AV45:AV76" si="12">IF(AT45="","",ROUNDDOWN(((AU44+AU45)*$AT$7)/2,4))</f>
        <v>3.9699999999999999E-2</v>
      </c>
      <c r="AW45" s="15">
        <f t="shared" ref="AW45:AW76" si="13">IF(AT45="","",AW44+AV45)</f>
        <v>1.738</v>
      </c>
      <c r="AY45" s="15">
        <f t="shared" ref="AY45:AY76" si="14">IF(AZ45="","",AY44+1)</f>
        <v>34</v>
      </c>
      <c r="AZ45" s="15">
        <f t="shared" ref="AZ45:AZ76" si="15">IF(AZ44&gt;=$AY$3,"",IF($AZ$5&gt;1000,"",ROUNDDOWN(AZ44+$AZ$7,3)))</f>
        <v>0.85</v>
      </c>
      <c r="BA45" s="15">
        <f t="shared" si="6"/>
        <v>0.88396130913524751</v>
      </c>
      <c r="BB45" s="15">
        <f t="shared" ref="BB45:BB76" si="16">IF(AZ45="","",ROUNDDOWN(((BA44+BA45)*$AZ$7)/2,4))</f>
        <v>3.7000000000000002E-3</v>
      </c>
      <c r="BC45" s="15">
        <f t="shared" ref="BC45:BC76" si="17">IF(AZ45="","",BC44+BB45)</f>
        <v>0.14709999999999998</v>
      </c>
    </row>
    <row r="46" spans="1:55" x14ac:dyDescent="0.25">
      <c r="AS46" s="15">
        <f t="shared" si="10"/>
        <v>35</v>
      </c>
      <c r="AT46" s="15">
        <f t="shared" si="11"/>
        <v>-0.04</v>
      </c>
      <c r="AU46" s="15">
        <f t="shared" si="9"/>
        <v>3.9555529410311641</v>
      </c>
      <c r="AV46" s="15">
        <f t="shared" si="12"/>
        <v>3.8899999999999997E-2</v>
      </c>
      <c r="AW46" s="15">
        <f t="shared" si="13"/>
        <v>1.7768999999999999</v>
      </c>
      <c r="AY46" s="15">
        <f t="shared" si="14"/>
        <v>35</v>
      </c>
      <c r="AZ46" s="15">
        <f t="shared" si="15"/>
        <v>0.85399999999999998</v>
      </c>
      <c r="BA46" s="15">
        <f t="shared" si="6"/>
        <v>0.87411607510838574</v>
      </c>
      <c r="BB46" s="15">
        <f t="shared" si="16"/>
        <v>3.7000000000000002E-3</v>
      </c>
      <c r="BC46" s="15">
        <f t="shared" si="17"/>
        <v>0.15079999999999999</v>
      </c>
    </row>
    <row r="47" spans="1:55" x14ac:dyDescent="0.25">
      <c r="AS47" s="15">
        <f t="shared" si="10"/>
        <v>36</v>
      </c>
      <c r="AT47" s="15">
        <f t="shared" si="11"/>
        <v>-0.03</v>
      </c>
      <c r="AU47" s="15">
        <f t="shared" si="9"/>
        <v>3.87767677952561</v>
      </c>
      <c r="AV47" s="15">
        <f t="shared" si="12"/>
        <v>3.8199999999999998E-2</v>
      </c>
      <c r="AW47" s="15">
        <f t="shared" si="13"/>
        <v>1.8150999999999999</v>
      </c>
      <c r="AY47" s="15">
        <f t="shared" si="14"/>
        <v>36</v>
      </c>
      <c r="AZ47" s="15">
        <f t="shared" si="15"/>
        <v>0.85799999999999998</v>
      </c>
      <c r="BA47" s="15">
        <f t="shared" si="6"/>
        <v>0.86432455041117517</v>
      </c>
      <c r="BB47" s="15">
        <f t="shared" si="16"/>
        <v>3.7000000000000002E-3</v>
      </c>
      <c r="BC47" s="15">
        <f t="shared" si="17"/>
        <v>0.1545</v>
      </c>
    </row>
    <row r="48" spans="1:55" x14ac:dyDescent="0.25">
      <c r="AS48" s="15">
        <f t="shared" si="10"/>
        <v>37</v>
      </c>
      <c r="AT48" s="15">
        <f t="shared" si="11"/>
        <v>-0.02</v>
      </c>
      <c r="AU48" s="15">
        <f t="shared" si="9"/>
        <v>3.8005494603169456</v>
      </c>
      <c r="AV48" s="15">
        <f t="shared" si="12"/>
        <v>3.7400000000000003E-2</v>
      </c>
      <c r="AW48" s="15">
        <f t="shared" si="13"/>
        <v>1.8525</v>
      </c>
      <c r="AY48" s="15">
        <f t="shared" si="14"/>
        <v>37</v>
      </c>
      <c r="AZ48" s="15">
        <f t="shared" si="15"/>
        <v>0.86199999999999999</v>
      </c>
      <c r="BA48" s="15">
        <f t="shared" si="6"/>
        <v>0.85458683498810217</v>
      </c>
      <c r="BB48" s="15">
        <f t="shared" si="16"/>
        <v>3.5999999999999999E-3</v>
      </c>
      <c r="BC48" s="15">
        <f t="shared" si="17"/>
        <v>0.15809999999999999</v>
      </c>
    </row>
    <row r="49" spans="45:55" x14ac:dyDescent="0.25">
      <c r="AS49" s="15">
        <f t="shared" si="10"/>
        <v>38</v>
      </c>
      <c r="AT49" s="15">
        <f t="shared" si="11"/>
        <v>-0.01</v>
      </c>
      <c r="AU49" s="15">
        <f t="shared" si="9"/>
        <v>3.7241956423434255</v>
      </c>
      <c r="AV49" s="15">
        <f t="shared" si="12"/>
        <v>3.6700000000000003E-2</v>
      </c>
      <c r="AW49" s="15">
        <f t="shared" si="13"/>
        <v>1.8892</v>
      </c>
      <c r="AY49" s="15">
        <f t="shared" si="14"/>
        <v>38</v>
      </c>
      <c r="AZ49" s="15">
        <f t="shared" si="15"/>
        <v>0.86599999999999999</v>
      </c>
      <c r="BA49" s="15">
        <f t="shared" si="6"/>
        <v>0.84490302593674738</v>
      </c>
      <c r="BB49" s="15">
        <f t="shared" si="16"/>
        <v>3.5999999999999999E-3</v>
      </c>
      <c r="BC49" s="15">
        <f t="shared" si="17"/>
        <v>0.16169999999999998</v>
      </c>
    </row>
    <row r="50" spans="45:55" x14ac:dyDescent="0.25">
      <c r="AS50" s="15">
        <f t="shared" si="10"/>
        <v>39</v>
      </c>
      <c r="AT50" s="15">
        <f t="shared" si="11"/>
        <v>0</v>
      </c>
      <c r="AU50" s="15">
        <f t="shared" si="9"/>
        <v>3.6486383859214633</v>
      </c>
      <c r="AV50" s="15">
        <f t="shared" si="12"/>
        <v>3.5900000000000001E-2</v>
      </c>
      <c r="AW50" s="15">
        <f t="shared" si="13"/>
        <v>1.9251</v>
      </c>
      <c r="AY50" s="15">
        <f t="shared" si="14"/>
        <v>39</v>
      </c>
      <c r="AZ50" s="15">
        <f t="shared" si="15"/>
        <v>0.87</v>
      </c>
      <c r="BA50" s="15">
        <f t="shared" si="6"/>
        <v>0.83527321754514328</v>
      </c>
      <c r="BB50" s="15">
        <f t="shared" si="16"/>
        <v>3.5000000000000001E-3</v>
      </c>
      <c r="BC50" s="15">
        <f t="shared" si="17"/>
        <v>0.16519999999999999</v>
      </c>
    </row>
    <row r="51" spans="45:55" x14ac:dyDescent="0.25">
      <c r="AS51" s="15">
        <f t="shared" si="10"/>
        <v>40</v>
      </c>
      <c r="AT51" s="15">
        <f t="shared" si="11"/>
        <v>8.9999999999999993E-3</v>
      </c>
      <c r="AU51" s="15">
        <f t="shared" si="9"/>
        <v>3.5813357139105331</v>
      </c>
      <c r="AV51" s="15">
        <f t="shared" si="12"/>
        <v>3.5200000000000002E-2</v>
      </c>
      <c r="AW51" s="15">
        <f t="shared" si="13"/>
        <v>1.9602999999999999</v>
      </c>
      <c r="AY51" s="15">
        <f t="shared" si="14"/>
        <v>40</v>
      </c>
      <c r="AZ51" s="15">
        <f t="shared" si="15"/>
        <v>0.874</v>
      </c>
      <c r="BA51" s="15">
        <f t="shared" si="6"/>
        <v>0.82569750132901309</v>
      </c>
      <c r="BB51" s="15">
        <f t="shared" si="16"/>
        <v>3.5000000000000001E-3</v>
      </c>
      <c r="BC51" s="15">
        <f t="shared" si="17"/>
        <v>0.16869999999999999</v>
      </c>
    </row>
    <row r="52" spans="45:55" x14ac:dyDescent="0.25">
      <c r="AS52" s="15">
        <f t="shared" si="10"/>
        <v>41</v>
      </c>
      <c r="AT52" s="15">
        <f t="shared" si="11"/>
        <v>1.7999999999999999E-2</v>
      </c>
      <c r="AU52" s="15">
        <f t="shared" si="9"/>
        <v>3.5147103001203686</v>
      </c>
      <c r="AV52" s="15">
        <f t="shared" si="12"/>
        <v>3.4599999999999999E-2</v>
      </c>
      <c r="AW52" s="15">
        <f t="shared" si="13"/>
        <v>1.9948999999999999</v>
      </c>
      <c r="AY52" s="15">
        <f t="shared" si="14"/>
        <v>41</v>
      </c>
      <c r="AZ52" s="15">
        <f t="shared" si="15"/>
        <v>0.878</v>
      </c>
      <c r="BA52" s="15">
        <f t="shared" si="6"/>
        <v>0.81617596606887222</v>
      </c>
      <c r="BB52" s="15">
        <f t="shared" si="16"/>
        <v>3.5000000000000001E-3</v>
      </c>
      <c r="BC52" s="15">
        <f t="shared" si="17"/>
        <v>0.17219999999999999</v>
      </c>
    </row>
    <row r="53" spans="45:55" x14ac:dyDescent="0.25">
      <c r="AS53" s="15">
        <f t="shared" si="10"/>
        <v>42</v>
      </c>
      <c r="AT53" s="15">
        <f t="shared" si="11"/>
        <v>2.7E-2</v>
      </c>
      <c r="AU53" s="15">
        <f t="shared" si="9"/>
        <v>3.4487757752369679</v>
      </c>
      <c r="AV53" s="15">
        <f t="shared" si="12"/>
        <v>3.39E-2</v>
      </c>
      <c r="AW53" s="15">
        <f t="shared" si="13"/>
        <v>2.0287999999999999</v>
      </c>
      <c r="AY53" s="15">
        <f t="shared" si="14"/>
        <v>42</v>
      </c>
      <c r="AZ53" s="15">
        <f t="shared" si="15"/>
        <v>0.88200000000000001</v>
      </c>
      <c r="BA53" s="15">
        <f t="shared" si="6"/>
        <v>0.8067086978469975</v>
      </c>
      <c r="BB53" s="15">
        <f t="shared" si="16"/>
        <v>3.3999999999999998E-3</v>
      </c>
      <c r="BC53" s="15">
        <f t="shared" si="17"/>
        <v>0.17559999999999998</v>
      </c>
    </row>
    <row r="54" spans="45:55" x14ac:dyDescent="0.25">
      <c r="AS54" s="15">
        <f t="shared" si="10"/>
        <v>43</v>
      </c>
      <c r="AT54" s="15">
        <f t="shared" si="11"/>
        <v>3.5999999999999997E-2</v>
      </c>
      <c r="AU54" s="15">
        <f t="shared" si="9"/>
        <v>3.3835448111006037</v>
      </c>
      <c r="AV54" s="15">
        <f t="shared" si="12"/>
        <v>3.3300000000000003E-2</v>
      </c>
      <c r="AW54" s="15">
        <f t="shared" si="13"/>
        <v>2.0621</v>
      </c>
      <c r="AY54" s="15">
        <f t="shared" si="14"/>
        <v>43</v>
      </c>
      <c r="AZ54" s="15">
        <f t="shared" si="15"/>
        <v>0.88600000000000001</v>
      </c>
      <c r="BA54" s="15">
        <f t="shared" si="6"/>
        <v>0.79729578008426083</v>
      </c>
      <c r="BB54" s="15">
        <f t="shared" si="16"/>
        <v>3.3999999999999998E-3</v>
      </c>
      <c r="BC54" s="15">
        <f t="shared" si="17"/>
        <v>0.17899999999999996</v>
      </c>
    </row>
    <row r="55" spans="45:55" x14ac:dyDescent="0.25">
      <c r="AS55" s="15">
        <f t="shared" si="10"/>
        <v>44</v>
      </c>
      <c r="AT55" s="15">
        <f t="shared" si="11"/>
        <v>4.4999999999999998E-2</v>
      </c>
      <c r="AU55" s="15">
        <f t="shared" si="9"/>
        <v>3.3190291430715799</v>
      </c>
      <c r="AV55" s="15">
        <f t="shared" si="12"/>
        <v>3.27E-2</v>
      </c>
      <c r="AW55" s="15">
        <f t="shared" si="13"/>
        <v>2.0948000000000002</v>
      </c>
      <c r="AY55" s="15">
        <f t="shared" si="14"/>
        <v>44</v>
      </c>
      <c r="AZ55" s="15">
        <f t="shared" si="15"/>
        <v>0.89</v>
      </c>
      <c r="BA55" s="15">
        <f t="shared" si="6"/>
        <v>0.78793729357681785</v>
      </c>
      <c r="BB55" s="15">
        <f t="shared" si="16"/>
        <v>3.3E-3</v>
      </c>
      <c r="BC55" s="15">
        <f t="shared" si="17"/>
        <v>0.18229999999999996</v>
      </c>
    </row>
    <row r="56" spans="45:55" x14ac:dyDescent="0.25">
      <c r="AS56" s="15">
        <f t="shared" si="10"/>
        <v>45</v>
      </c>
      <c r="AT56" s="15">
        <f t="shared" si="11"/>
        <v>5.3999999999999999E-2</v>
      </c>
      <c r="AU56" s="15">
        <f t="shared" si="9"/>
        <v>3.2552395926895024</v>
      </c>
      <c r="AV56" s="15">
        <f t="shared" si="12"/>
        <v>3.2000000000000001E-2</v>
      </c>
      <c r="AW56" s="15">
        <f t="shared" si="13"/>
        <v>2.1268000000000002</v>
      </c>
      <c r="AY56" s="15">
        <f t="shared" si="14"/>
        <v>45</v>
      </c>
      <c r="AZ56" s="15">
        <f t="shared" si="15"/>
        <v>0.89400000000000002</v>
      </c>
      <c r="BA56" s="15">
        <f t="shared" si="6"/>
        <v>0.77863331653265744</v>
      </c>
      <c r="BB56" s="15">
        <f t="shared" si="16"/>
        <v>3.3E-3</v>
      </c>
      <c r="BC56" s="15">
        <f t="shared" si="17"/>
        <v>0.18559999999999996</v>
      </c>
    </row>
    <row r="57" spans="45:55" x14ac:dyDescent="0.25">
      <c r="AS57" s="15">
        <f t="shared" si="10"/>
        <v>46</v>
      </c>
      <c r="AT57" s="15">
        <f t="shared" si="11"/>
        <v>6.3E-2</v>
      </c>
      <c r="AU57" s="15">
        <f t="shared" si="9"/>
        <v>3.1921860905782458</v>
      </c>
      <c r="AV57" s="15">
        <f t="shared" si="12"/>
        <v>3.1399999999999997E-2</v>
      </c>
      <c r="AW57" s="15">
        <f t="shared" si="13"/>
        <v>2.1582000000000003</v>
      </c>
      <c r="AY57" s="15">
        <f t="shared" si="14"/>
        <v>46</v>
      </c>
      <c r="AZ57" s="15">
        <f t="shared" si="15"/>
        <v>0.89800000000000002</v>
      </c>
      <c r="BA57" s="15">
        <f t="shared" si="6"/>
        <v>0.76938392460800109</v>
      </c>
      <c r="BB57" s="15">
        <f t="shared" si="16"/>
        <v>3.3E-3</v>
      </c>
      <c r="BC57" s="15">
        <f t="shared" si="17"/>
        <v>0.18889999999999996</v>
      </c>
    </row>
    <row r="58" spans="45:55" x14ac:dyDescent="0.25">
      <c r="AS58" s="15">
        <f t="shared" si="10"/>
        <v>47</v>
      </c>
      <c r="AT58" s="15">
        <f t="shared" si="11"/>
        <v>7.1999999999999995E-2</v>
      </c>
      <c r="AU58" s="15">
        <f t="shared" si="9"/>
        <v>3.129877699550637</v>
      </c>
      <c r="AV58" s="15">
        <f t="shared" si="12"/>
        <v>3.0800000000000001E-2</v>
      </c>
      <c r="AW58" s="15">
        <f t="shared" si="13"/>
        <v>2.1890000000000005</v>
      </c>
      <c r="AY58" s="15">
        <f t="shared" si="14"/>
        <v>47</v>
      </c>
      <c r="AZ58" s="15">
        <f t="shared" si="15"/>
        <v>0.90200000000000002</v>
      </c>
      <c r="BA58" s="15">
        <f t="shared" si="6"/>
        <v>0.76018919094355508</v>
      </c>
      <c r="BB58" s="15">
        <f t="shared" si="16"/>
        <v>3.2000000000000002E-3</v>
      </c>
      <c r="BC58" s="15">
        <f t="shared" si="17"/>
        <v>0.19209999999999997</v>
      </c>
    </row>
    <row r="59" spans="45:55" x14ac:dyDescent="0.25">
      <c r="AS59" s="15">
        <f t="shared" si="10"/>
        <v>48</v>
      </c>
      <c r="AT59" s="15">
        <f t="shared" si="11"/>
        <v>8.1000000000000003E-2</v>
      </c>
      <c r="AU59" s="15">
        <f t="shared" si="9"/>
        <v>3.0683226378686279</v>
      </c>
      <c r="AV59" s="15">
        <f t="shared" si="12"/>
        <v>3.0200000000000001E-2</v>
      </c>
      <c r="AW59" s="15">
        <f t="shared" si="13"/>
        <v>2.2192000000000003</v>
      </c>
      <c r="AY59" s="15">
        <f t="shared" si="14"/>
        <v>48</v>
      </c>
      <c r="AZ59" s="15">
        <f t="shared" si="15"/>
        <v>0.90600000000000003</v>
      </c>
      <c r="BA59" s="15">
        <f t="shared" si="6"/>
        <v>0.75104918620060779</v>
      </c>
      <c r="BB59" s="15">
        <f t="shared" si="16"/>
        <v>3.2000000000000002E-3</v>
      </c>
      <c r="BC59" s="15">
        <f t="shared" si="17"/>
        <v>0.19529999999999997</v>
      </c>
    </row>
    <row r="60" spans="45:55" x14ac:dyDescent="0.25">
      <c r="AS60" s="15">
        <f t="shared" si="10"/>
        <v>49</v>
      </c>
      <c r="AT60" s="15">
        <f t="shared" si="11"/>
        <v>0.09</v>
      </c>
      <c r="AU60" s="15">
        <f t="shared" si="9"/>
        <v>3.0075283026165383</v>
      </c>
      <c r="AV60" s="15">
        <f t="shared" si="12"/>
        <v>2.9600000000000001E-2</v>
      </c>
      <c r="AW60" s="15">
        <f t="shared" si="13"/>
        <v>2.2488000000000001</v>
      </c>
      <c r="AY60" s="15">
        <f t="shared" si="14"/>
        <v>49</v>
      </c>
      <c r="AZ60" s="15">
        <f t="shared" si="15"/>
        <v>0.91</v>
      </c>
      <c r="BA60" s="15">
        <f t="shared" si="6"/>
        <v>0.74196397859697349</v>
      </c>
      <c r="BB60" s="15">
        <f t="shared" si="16"/>
        <v>3.0999999999999999E-3</v>
      </c>
      <c r="BC60" s="15">
        <f t="shared" si="17"/>
        <v>0.19839999999999997</v>
      </c>
    </row>
    <row r="61" spans="45:55" x14ac:dyDescent="0.25">
      <c r="AS61" s="15">
        <f t="shared" si="10"/>
        <v>50</v>
      </c>
      <c r="AT61" s="15">
        <f t="shared" si="11"/>
        <v>9.9000000000000005E-2</v>
      </c>
      <c r="AU61" s="15">
        <f t="shared" si="9"/>
        <v>2.9475012931467535</v>
      </c>
      <c r="AV61" s="15">
        <f t="shared" si="12"/>
        <v>2.9000000000000001E-2</v>
      </c>
      <c r="AW61" s="15">
        <f t="shared" si="13"/>
        <v>2.2778</v>
      </c>
      <c r="AY61" s="15">
        <f t="shared" si="14"/>
        <v>50</v>
      </c>
      <c r="AZ61" s="15">
        <f t="shared" si="15"/>
        <v>0.91400000000000003</v>
      </c>
      <c r="BA61" s="15">
        <f t="shared" si="6"/>
        <v>0.73293363394277811</v>
      </c>
      <c r="BB61" s="15">
        <f t="shared" si="16"/>
        <v>3.0999999999999999E-3</v>
      </c>
      <c r="BC61" s="15">
        <f t="shared" si="17"/>
        <v>0.20149999999999996</v>
      </c>
    </row>
    <row r="62" spans="45:55" x14ac:dyDescent="0.25">
      <c r="AS62" s="15">
        <f t="shared" si="10"/>
        <v>51</v>
      </c>
      <c r="AT62" s="15">
        <f t="shared" si="11"/>
        <v>0.108</v>
      </c>
      <c r="AU62" s="15">
        <f t="shared" si="9"/>
        <v>2.888247434559021</v>
      </c>
      <c r="AV62" s="15">
        <f t="shared" si="12"/>
        <v>2.8400000000000002E-2</v>
      </c>
      <c r="AW62" s="15">
        <f t="shared" si="13"/>
        <v>2.3062</v>
      </c>
      <c r="AY62" s="15">
        <f t="shared" si="14"/>
        <v>51</v>
      </c>
      <c r="AZ62" s="15">
        <f t="shared" si="15"/>
        <v>0.91800000000000004</v>
      </c>
      <c r="BA62" s="15">
        <f t="shared" si="6"/>
        <v>0.72395821567608332</v>
      </c>
      <c r="BB62" s="15">
        <f t="shared" si="16"/>
        <v>3.0999999999999999E-3</v>
      </c>
      <c r="BC62" s="15">
        <f t="shared" si="17"/>
        <v>0.20459999999999995</v>
      </c>
    </row>
    <row r="63" spans="45:55" x14ac:dyDescent="0.25">
      <c r="AS63" s="15">
        <f t="shared" si="10"/>
        <v>52</v>
      </c>
      <c r="AT63" s="15">
        <f t="shared" si="11"/>
        <v>0.11700000000000001</v>
      </c>
      <c r="AU63" s="15">
        <f t="shared" si="9"/>
        <v>2.8297718011763107</v>
      </c>
      <c r="AV63" s="15">
        <f t="shared" si="12"/>
        <v>2.7799999999999998E-2</v>
      </c>
      <c r="AW63" s="15">
        <f t="shared" si="13"/>
        <v>2.3340000000000001</v>
      </c>
      <c r="AY63" s="15">
        <f t="shared" si="14"/>
        <v>52</v>
      </c>
      <c r="AZ63" s="15">
        <f t="shared" si="15"/>
        <v>0.92200000000000004</v>
      </c>
      <c r="BA63" s="15">
        <f t="shared" si="6"/>
        <v>0.71503778489834757</v>
      </c>
      <c r="BB63" s="15">
        <f t="shared" si="16"/>
        <v>3.0000000000000001E-3</v>
      </c>
      <c r="BC63" s="15">
        <f t="shared" si="17"/>
        <v>0.20759999999999995</v>
      </c>
    </row>
    <row r="64" spans="45:55" x14ac:dyDescent="0.25">
      <c r="AS64" s="15">
        <f t="shared" si="10"/>
        <v>53</v>
      </c>
      <c r="AT64" s="15">
        <f t="shared" si="11"/>
        <v>0.126</v>
      </c>
      <c r="AU64" s="15">
        <f t="shared" si="9"/>
        <v>2.772078739981934</v>
      </c>
      <c r="AV64" s="15">
        <f t="shared" si="12"/>
        <v>2.7300000000000001E-2</v>
      </c>
      <c r="AW64" s="15">
        <f t="shared" si="13"/>
        <v>2.3613</v>
      </c>
      <c r="AY64" s="15">
        <f t="shared" si="14"/>
        <v>53</v>
      </c>
      <c r="AZ64" s="15">
        <f t="shared" si="15"/>
        <v>0.92600000000000005</v>
      </c>
      <c r="BA64" s="15">
        <f t="shared" si="6"/>
        <v>0.70617240040972162</v>
      </c>
      <c r="BB64" s="15">
        <f t="shared" si="16"/>
        <v>3.0000000000000001E-3</v>
      </c>
      <c r="BC64" s="15">
        <f t="shared" si="17"/>
        <v>0.21059999999999995</v>
      </c>
    </row>
    <row r="65" spans="45:55" x14ac:dyDescent="0.25">
      <c r="AS65" s="15">
        <f t="shared" si="10"/>
        <v>54</v>
      </c>
      <c r="AT65" s="15">
        <f t="shared" si="11"/>
        <v>0.13500000000000001</v>
      </c>
      <c r="AU65" s="15">
        <f t="shared" si="9"/>
        <v>2.7151718939843801</v>
      </c>
      <c r="AV65" s="15">
        <f t="shared" si="12"/>
        <v>2.6700000000000002E-2</v>
      </c>
      <c r="AW65" s="15">
        <f t="shared" si="13"/>
        <v>2.3879999999999999</v>
      </c>
      <c r="AY65" s="15">
        <f t="shared" si="14"/>
        <v>54</v>
      </c>
      <c r="AZ65" s="15">
        <f t="shared" si="15"/>
        <v>0.93</v>
      </c>
      <c r="BA65" s="15">
        <f t="shared" si="6"/>
        <v>0.6973621187441752</v>
      </c>
      <c r="BB65" s="15">
        <f t="shared" si="16"/>
        <v>2.8999999999999998E-3</v>
      </c>
      <c r="BC65" s="15">
        <f t="shared" si="17"/>
        <v>0.21349999999999997</v>
      </c>
    </row>
    <row r="66" spans="45:55" x14ac:dyDescent="0.25">
      <c r="AS66" s="15">
        <f t="shared" si="10"/>
        <v>55</v>
      </c>
      <c r="AT66" s="15">
        <f t="shared" si="11"/>
        <v>0.14399999999999999</v>
      </c>
      <c r="AU66" s="15">
        <f t="shared" si="9"/>
        <v>2.6590542254780902</v>
      </c>
      <c r="AV66" s="15">
        <f t="shared" si="12"/>
        <v>2.6200000000000001E-2</v>
      </c>
      <c r="AW66" s="15">
        <f t="shared" si="13"/>
        <v>2.4142000000000001</v>
      </c>
      <c r="AY66" s="15">
        <f t="shared" si="14"/>
        <v>55</v>
      </c>
      <c r="AZ66" s="15">
        <f t="shared" si="15"/>
        <v>0.93400000000000005</v>
      </c>
      <c r="BA66" s="15">
        <f t="shared" si="6"/>
        <v>0.68860699420445448</v>
      </c>
      <c r="BB66" s="15">
        <f t="shared" si="16"/>
        <v>2.8999999999999998E-3</v>
      </c>
      <c r="BC66" s="15">
        <f t="shared" si="17"/>
        <v>0.21639999999999998</v>
      </c>
    </row>
    <row r="67" spans="45:55" x14ac:dyDescent="0.25">
      <c r="AS67" s="15">
        <f t="shared" si="10"/>
        <v>56</v>
      </c>
      <c r="AT67" s="15">
        <f t="shared" si="11"/>
        <v>0.153</v>
      </c>
      <c r="AU67" s="15">
        <f t="shared" si="9"/>
        <v>2.6037280391700368</v>
      </c>
      <c r="AV67" s="15">
        <f t="shared" si="12"/>
        <v>2.5600000000000001E-2</v>
      </c>
      <c r="AW67" s="15">
        <f t="shared" si="13"/>
        <v>2.4398</v>
      </c>
      <c r="AY67" s="15">
        <f t="shared" si="14"/>
        <v>56</v>
      </c>
      <c r="AZ67" s="15">
        <f t="shared" si="15"/>
        <v>0.93799999999999994</v>
      </c>
      <c r="BA67" s="15">
        <f t="shared" si="6"/>
        <v>0.67990707889686441</v>
      </c>
      <c r="BB67" s="15">
        <f t="shared" si="16"/>
        <v>2.8999999999999998E-3</v>
      </c>
      <c r="BC67" s="15">
        <f t="shared" si="17"/>
        <v>0.21929999999999999</v>
      </c>
    </row>
    <row r="68" spans="45:55" x14ac:dyDescent="0.25">
      <c r="AS68" s="15">
        <f t="shared" si="10"/>
        <v>57</v>
      </c>
      <c r="AT68" s="15">
        <f t="shared" si="11"/>
        <v>0.16200000000000001</v>
      </c>
      <c r="AU68" s="15">
        <f t="shared" si="9"/>
        <v>2.5491950051437273</v>
      </c>
      <c r="AV68" s="15">
        <f t="shared" si="12"/>
        <v>2.5100000000000001E-2</v>
      </c>
      <c r="AW68" s="15">
        <f t="shared" si="13"/>
        <v>2.4649000000000001</v>
      </c>
      <c r="AY68" s="15">
        <f t="shared" si="14"/>
        <v>57</v>
      </c>
      <c r="AZ68" s="15">
        <f t="shared" si="15"/>
        <v>0.94199999999999995</v>
      </c>
      <c r="BA68" s="15">
        <f t="shared" si="6"/>
        <v>0.67126242276587622</v>
      </c>
      <c r="BB68" s="15">
        <f t="shared" si="16"/>
        <v>2.8E-3</v>
      </c>
      <c r="BC68" s="15">
        <f t="shared" si="17"/>
        <v>0.22209999999999999</v>
      </c>
    </row>
    <row r="69" spans="45:55" x14ac:dyDescent="0.25">
      <c r="AS69" s="15">
        <f t="shared" si="10"/>
        <v>58</v>
      </c>
      <c r="AT69" s="15">
        <f t="shared" si="11"/>
        <v>0.17100000000000001</v>
      </c>
      <c r="AU69" s="15">
        <f t="shared" si="9"/>
        <v>2.4954561816338674</v>
      </c>
      <c r="AV69" s="15">
        <f t="shared" si="12"/>
        <v>2.46E-2</v>
      </c>
      <c r="AW69" s="15">
        <f t="shared" si="13"/>
        <v>2.4895</v>
      </c>
      <c r="AY69" s="15">
        <f t="shared" si="14"/>
        <v>58</v>
      </c>
      <c r="AZ69" s="15">
        <f t="shared" si="15"/>
        <v>0.94599999999999995</v>
      </c>
      <c r="BA69" s="15">
        <f t="shared" si="6"/>
        <v>0.66267307362855898</v>
      </c>
      <c r="BB69" s="15">
        <f t="shared" si="16"/>
        <v>2.8E-3</v>
      </c>
      <c r="BC69" s="15">
        <f t="shared" si="17"/>
        <v>0.22489999999999999</v>
      </c>
    </row>
    <row r="70" spans="45:55" x14ac:dyDescent="0.25">
      <c r="AS70" s="15">
        <f t="shared" si="10"/>
        <v>59</v>
      </c>
      <c r="AT70" s="15">
        <f t="shared" si="11"/>
        <v>0.18</v>
      </c>
      <c r="AU70" s="15">
        <f t="shared" si="9"/>
        <v>2.4425120375865501</v>
      </c>
      <c r="AV70" s="15">
        <f t="shared" si="12"/>
        <v>2.4E-2</v>
      </c>
      <c r="AW70" s="15">
        <f t="shared" si="13"/>
        <v>2.5135000000000001</v>
      </c>
      <c r="AY70" s="15">
        <f t="shared" si="14"/>
        <v>59</v>
      </c>
      <c r="AZ70" s="15">
        <f t="shared" si="15"/>
        <v>0.95</v>
      </c>
      <c r="BA70" s="15">
        <f t="shared" si="6"/>
        <v>0.65413907720882891</v>
      </c>
      <c r="BB70" s="15">
        <f t="shared" si="16"/>
        <v>2.8E-3</v>
      </c>
      <c r="BC70" s="15">
        <f t="shared" si="17"/>
        <v>0.22769999999999999</v>
      </c>
    </row>
    <row r="71" spans="45:55" x14ac:dyDescent="0.25">
      <c r="AS71" s="15">
        <f t="shared" si="10"/>
        <v>60</v>
      </c>
      <c r="AT71" s="15">
        <f t="shared" si="11"/>
        <v>0.189</v>
      </c>
      <c r="AU71" s="15">
        <f t="shared" si="9"/>
        <v>2.3903624749814489</v>
      </c>
      <c r="AV71" s="15">
        <f t="shared" si="12"/>
        <v>2.35E-2</v>
      </c>
      <c r="AW71" s="15">
        <f t="shared" si="13"/>
        <v>2.5369999999999999</v>
      </c>
      <c r="AY71" s="15">
        <f t="shared" si="14"/>
        <v>60</v>
      </c>
      <c r="AZ71" s="15">
        <f t="shared" si="15"/>
        <v>0.95399999999999996</v>
      </c>
      <c r="BA71" s="15">
        <f t="shared" si="6"/>
        <v>0.64566047717151787</v>
      </c>
      <c r="BB71" s="15">
        <f t="shared" si="16"/>
        <v>2.7000000000000001E-3</v>
      </c>
      <c r="BC71" s="15">
        <f t="shared" si="17"/>
        <v>0.23039999999999999</v>
      </c>
    </row>
    <row r="72" spans="45:55" x14ac:dyDescent="0.25">
      <c r="AS72" s="15">
        <f t="shared" si="10"/>
        <v>61</v>
      </c>
      <c r="AT72" s="15">
        <f t="shared" si="11"/>
        <v>0.19800000000000001</v>
      </c>
      <c r="AU72" s="15">
        <f t="shared" si="9"/>
        <v>2.3390068508940463</v>
      </c>
      <c r="AV72" s="15">
        <f t="shared" si="12"/>
        <v>2.3E-2</v>
      </c>
      <c r="AW72" s="15">
        <f t="shared" si="13"/>
        <v>2.56</v>
      </c>
      <c r="AY72" s="15">
        <f t="shared" si="14"/>
        <v>61</v>
      </c>
      <c r="AZ72" s="15">
        <f t="shared" si="15"/>
        <v>0.95799999999999996</v>
      </c>
      <c r="BA72" s="15">
        <f t="shared" si="6"/>
        <v>0.63723731515625948</v>
      </c>
      <c r="BB72" s="15">
        <f t="shared" si="16"/>
        <v>2.7000000000000001E-3</v>
      </c>
      <c r="BC72" s="15">
        <f t="shared" si="17"/>
        <v>0.2331</v>
      </c>
    </row>
    <row r="73" spans="45:55" x14ac:dyDescent="0.25">
      <c r="AS73" s="15">
        <f t="shared" si="10"/>
        <v>62</v>
      </c>
      <c r="AT73" s="15">
        <f t="shared" si="11"/>
        <v>0.20699999999999999</v>
      </c>
      <c r="AU73" s="15">
        <f t="shared" si="9"/>
        <v>2.2884439992774368</v>
      </c>
      <c r="AV73" s="15">
        <f t="shared" si="12"/>
        <v>2.2499999999999999E-2</v>
      </c>
      <c r="AW73" s="15">
        <f t="shared" si="13"/>
        <v>2.5825</v>
      </c>
      <c r="AY73" s="15">
        <f t="shared" si="14"/>
        <v>62</v>
      </c>
      <c r="AZ73" s="15">
        <f t="shared" si="15"/>
        <v>0.96199999999999997</v>
      </c>
      <c r="BA73" s="15">
        <f t="shared" si="6"/>
        <v>0.62886963081118585</v>
      </c>
      <c r="BB73" s="15">
        <f t="shared" si="16"/>
        <v>2.7000000000000001E-3</v>
      </c>
      <c r="BC73" s="15">
        <f t="shared" si="17"/>
        <v>0.23580000000000001</v>
      </c>
    </row>
    <row r="74" spans="45:55" x14ac:dyDescent="0.25">
      <c r="AS74" s="15">
        <f t="shared" si="10"/>
        <v>63</v>
      </c>
      <c r="AT74" s="15">
        <f t="shared" si="11"/>
        <v>0.216</v>
      </c>
      <c r="AU74" s="15">
        <f t="shared" si="9"/>
        <v>2.23867225244476</v>
      </c>
      <c r="AV74" s="15">
        <f t="shared" si="12"/>
        <v>2.1999999999999999E-2</v>
      </c>
      <c r="AW74" s="15">
        <f t="shared" si="13"/>
        <v>2.6044999999999998</v>
      </c>
      <c r="AY74" s="15">
        <f t="shared" si="14"/>
        <v>63</v>
      </c>
      <c r="AZ74" s="15">
        <f t="shared" si="15"/>
        <v>0.96599999999999997</v>
      </c>
      <c r="BA74" s="15">
        <f t="shared" si="6"/>
        <v>0.62055746182643956</v>
      </c>
      <c r="BB74" s="15">
        <f t="shared" si="16"/>
        <v>2.5999999999999999E-3</v>
      </c>
      <c r="BC74" s="15">
        <f t="shared" si="17"/>
        <v>0.2384</v>
      </c>
    </row>
    <row r="75" spans="45:55" x14ac:dyDescent="0.25">
      <c r="AS75" s="15">
        <f t="shared" si="10"/>
        <v>64</v>
      </c>
      <c r="AT75" s="15">
        <f t="shared" si="11"/>
        <v>0.22500000000000001</v>
      </c>
      <c r="AU75" s="15">
        <f t="shared" si="9"/>
        <v>2.1896894622347447</v>
      </c>
      <c r="AV75" s="15">
        <f t="shared" si="12"/>
        <v>2.1600000000000001E-2</v>
      </c>
      <c r="AW75" s="15">
        <f t="shared" si="13"/>
        <v>2.6260999999999997</v>
      </c>
      <c r="AY75" s="15">
        <f t="shared" si="14"/>
        <v>64</v>
      </c>
      <c r="AZ75" s="15">
        <f t="shared" si="15"/>
        <v>0.97</v>
      </c>
      <c r="BA75" s="15">
        <f t="shared" si="6"/>
        <v>0.61230084396749362</v>
      </c>
      <c r="BB75" s="15">
        <f t="shared" si="16"/>
        <v>2.5999999999999999E-3</v>
      </c>
      <c r="BC75" s="15">
        <f t="shared" si="17"/>
        <v>0.24099999999999999</v>
      </c>
    </row>
    <row r="76" spans="45:55" x14ac:dyDescent="0.25">
      <c r="AS76" s="15">
        <f t="shared" si="10"/>
        <v>65</v>
      </c>
      <c r="AT76" s="15">
        <f t="shared" si="11"/>
        <v>0.23400000000000001</v>
      </c>
      <c r="AU76" s="15">
        <f t="shared" si="9"/>
        <v>2.1414930208442629</v>
      </c>
      <c r="AV76" s="15">
        <f t="shared" si="12"/>
        <v>2.1100000000000001E-2</v>
      </c>
      <c r="AW76" s="15">
        <f t="shared" si="13"/>
        <v>2.6471999999999998</v>
      </c>
      <c r="AY76" s="15">
        <f t="shared" si="14"/>
        <v>65</v>
      </c>
      <c r="AZ76" s="15">
        <f t="shared" si="15"/>
        <v>0.97399999999999998</v>
      </c>
      <c r="BA76" s="15">
        <f t="shared" si="6"/>
        <v>0.60409981110828137</v>
      </c>
      <c r="BB76" s="15">
        <f t="shared" si="16"/>
        <v>2.5000000000000001E-3</v>
      </c>
      <c r="BC76" s="15">
        <f t="shared" si="17"/>
        <v>0.24349999999999999</v>
      </c>
    </row>
    <row r="77" spans="45:55" x14ac:dyDescent="0.25">
      <c r="AS77" s="15">
        <f t="shared" ref="AS77:AS108" si="18">IF(AT77="","",AS76+1)</f>
        <v>66</v>
      </c>
      <c r="AT77" s="15">
        <f t="shared" ref="AT77:AT108" si="19">IF(AT76&gt;=$AS$3,"",IF($AT$5&gt;1000,"",ROUNDDOWN(AT76+$AT$7,3)))</f>
        <v>0.24299999999999999</v>
      </c>
      <c r="AU77" s="15">
        <f t="shared" ref="AU77:AU140" si="20">POWER(COS(AT77),2)*EXP($AQ$3*($A$16/2*SIN(AT77)-$E$3))</f>
        <v>2.0940798813131596</v>
      </c>
      <c r="AV77" s="15">
        <f t="shared" ref="AV77:AV108" si="21">IF(AT77="","",ROUNDDOWN(((AU76+AU77)*$AT$7)/2,4))</f>
        <v>2.06E-2</v>
      </c>
      <c r="AW77" s="15">
        <f t="shared" ref="AW77:AW108" si="22">IF(AT77="","",AW76+AV77)</f>
        <v>2.6677999999999997</v>
      </c>
      <c r="AY77" s="15">
        <f t="shared" ref="AY77:AY108" si="23">IF(AZ77="","",AY76+1)</f>
        <v>66</v>
      </c>
      <c r="AZ77" s="15">
        <f t="shared" ref="AZ77:AZ108" si="24">IF(AZ76&gt;=$AY$3,"",IF($AZ$5&gt;1000,"",ROUNDDOWN(AZ76+$AZ$7,3)))</f>
        <v>0.97799999999999998</v>
      </c>
      <c r="BA77" s="15">
        <f t="shared" ref="BA77:BA140" si="25">POWER(COS(AZ77),2)*EXP($AQ$3*($A$12/2*SIN(AZ77)-$E$3))</f>
        <v>0.59595439526413208</v>
      </c>
      <c r="BB77" s="15">
        <f t="shared" ref="BB77:BB108" si="26">IF(AZ77="","",ROUNDDOWN(((BA76+BA77)*$AZ$7)/2,4))</f>
        <v>2.5000000000000001E-3</v>
      </c>
      <c r="BC77" s="15">
        <f t="shared" ref="BC77:BC108" si="27">IF(AZ77="","",BC76+BB77)</f>
        <v>0.246</v>
      </c>
    </row>
    <row r="78" spans="45:55" x14ac:dyDescent="0.25">
      <c r="AS78" s="15">
        <f t="shared" si="18"/>
        <v>67</v>
      </c>
      <c r="AT78" s="15">
        <f t="shared" si="19"/>
        <v>0.252</v>
      </c>
      <c r="AU78" s="15">
        <f t="shared" si="20"/>
        <v>2.0474465776479489</v>
      </c>
      <c r="AV78" s="15">
        <f t="shared" si="21"/>
        <v>2.0199999999999999E-2</v>
      </c>
      <c r="AW78" s="15">
        <f t="shared" si="22"/>
        <v>2.6879999999999997</v>
      </c>
      <c r="AY78" s="15">
        <f t="shared" si="23"/>
        <v>67</v>
      </c>
      <c r="AZ78" s="15">
        <f t="shared" si="24"/>
        <v>0.98199999999999998</v>
      </c>
      <c r="BA78" s="15">
        <f t="shared" si="25"/>
        <v>0.58786462662451178</v>
      </c>
      <c r="BB78" s="15">
        <f t="shared" si="26"/>
        <v>2.5000000000000001E-3</v>
      </c>
      <c r="BC78" s="15">
        <f t="shared" si="27"/>
        <v>0.2485</v>
      </c>
    </row>
    <row r="79" spans="45:55" x14ac:dyDescent="0.25">
      <c r="AS79" s="15">
        <f t="shared" si="18"/>
        <v>68</v>
      </c>
      <c r="AT79" s="15">
        <f t="shared" si="19"/>
        <v>0.26100000000000001</v>
      </c>
      <c r="AU79" s="15">
        <f t="shared" si="20"/>
        <v>2.001589244572243</v>
      </c>
      <c r="AV79" s="15">
        <f t="shared" si="21"/>
        <v>1.9699999999999999E-2</v>
      </c>
      <c r="AW79" s="15">
        <f t="shared" si="22"/>
        <v>2.7076999999999996</v>
      </c>
      <c r="AY79" s="15">
        <f t="shared" si="23"/>
        <v>68</v>
      </c>
      <c r="AZ79" s="15">
        <f t="shared" si="24"/>
        <v>0.98599999999999999</v>
      </c>
      <c r="BA79" s="15">
        <f t="shared" si="25"/>
        <v>0.5798305335855658</v>
      </c>
      <c r="BB79" s="15">
        <f t="shared" si="26"/>
        <v>2.3999999999999998E-3</v>
      </c>
      <c r="BC79" s="15">
        <f t="shared" si="27"/>
        <v>0.25090000000000001</v>
      </c>
    </row>
    <row r="80" spans="45:55" x14ac:dyDescent="0.25">
      <c r="AS80" s="15">
        <f t="shared" si="18"/>
        <v>69</v>
      </c>
      <c r="AT80" s="15">
        <f t="shared" si="19"/>
        <v>0.27</v>
      </c>
      <c r="AU80" s="15">
        <f t="shared" si="20"/>
        <v>1.9565036368930357</v>
      </c>
      <c r="AV80" s="15">
        <f t="shared" si="21"/>
        <v>1.9300000000000001E-2</v>
      </c>
      <c r="AW80" s="15">
        <f t="shared" si="22"/>
        <v>2.7269999999999994</v>
      </c>
      <c r="AY80" s="15">
        <f t="shared" si="23"/>
        <v>69</v>
      </c>
      <c r="AZ80" s="15">
        <f t="shared" si="24"/>
        <v>0.99</v>
      </c>
      <c r="BA80" s="15">
        <f t="shared" si="25"/>
        <v>0.57185214278246621</v>
      </c>
      <c r="BB80" s="15">
        <f t="shared" si="26"/>
        <v>2.3999999999999998E-3</v>
      </c>
      <c r="BC80" s="15">
        <f t="shared" si="27"/>
        <v>0.25330000000000003</v>
      </c>
    </row>
    <row r="81" spans="45:55" x14ac:dyDescent="0.25">
      <c r="AS81" s="15">
        <f t="shared" si="18"/>
        <v>70</v>
      </c>
      <c r="AT81" s="15">
        <f t="shared" si="19"/>
        <v>0.27900000000000003</v>
      </c>
      <c r="AU81" s="15">
        <f t="shared" si="20"/>
        <v>1.9121851484731331</v>
      </c>
      <c r="AV81" s="15">
        <f t="shared" si="21"/>
        <v>1.8800000000000001E-2</v>
      </c>
      <c r="AW81" s="15">
        <f t="shared" si="22"/>
        <v>2.7457999999999996</v>
      </c>
      <c r="AY81" s="15">
        <f t="shared" si="23"/>
        <v>70</v>
      </c>
      <c r="AZ81" s="15">
        <f t="shared" si="24"/>
        <v>0.99399999999999999</v>
      </c>
      <c r="BA81" s="15">
        <f t="shared" si="25"/>
        <v>0.56392947912155489</v>
      </c>
      <c r="BB81" s="15">
        <f t="shared" si="26"/>
        <v>2.3999999999999998E-3</v>
      </c>
      <c r="BC81" s="15">
        <f t="shared" si="27"/>
        <v>0.25570000000000004</v>
      </c>
    </row>
    <row r="82" spans="45:55" x14ac:dyDescent="0.25">
      <c r="AS82" s="15">
        <f t="shared" si="18"/>
        <v>71</v>
      </c>
      <c r="AT82" s="15">
        <f t="shared" si="19"/>
        <v>0.28799999999999998</v>
      </c>
      <c r="AU82" s="15">
        <f t="shared" si="20"/>
        <v>1.8686288308012122</v>
      </c>
      <c r="AV82" s="15">
        <f t="shared" si="21"/>
        <v>1.84E-2</v>
      </c>
      <c r="AW82" s="15">
        <f t="shared" si="22"/>
        <v>2.7641999999999998</v>
      </c>
      <c r="AY82" s="15">
        <f t="shared" si="23"/>
        <v>71</v>
      </c>
      <c r="AZ82" s="15">
        <f t="shared" si="24"/>
        <v>0.998</v>
      </c>
      <c r="BA82" s="15">
        <f t="shared" si="25"/>
        <v>0.55606256581228874</v>
      </c>
      <c r="BB82" s="15">
        <f t="shared" si="26"/>
        <v>2.3E-3</v>
      </c>
      <c r="BC82" s="15">
        <f t="shared" si="27"/>
        <v>0.25800000000000006</v>
      </c>
    </row>
    <row r="83" spans="45:55" x14ac:dyDescent="0.25">
      <c r="AS83" s="15">
        <f t="shared" si="18"/>
        <v>72</v>
      </c>
      <c r="AT83" s="15">
        <f t="shared" si="19"/>
        <v>0.29699999999999999</v>
      </c>
      <c r="AU83" s="15">
        <f t="shared" si="20"/>
        <v>1.8258294111520463</v>
      </c>
      <c r="AV83" s="15">
        <f t="shared" si="21"/>
        <v>1.7999999999999999E-2</v>
      </c>
      <c r="AW83" s="15">
        <f t="shared" si="22"/>
        <v>2.7821999999999996</v>
      </c>
      <c r="AY83" s="15">
        <f t="shared" si="23"/>
        <v>72</v>
      </c>
      <c r="AZ83" s="15">
        <f t="shared" si="24"/>
        <v>1.002</v>
      </c>
      <c r="BA83" s="15">
        <f t="shared" si="25"/>
        <v>0.548251424398979</v>
      </c>
      <c r="BB83" s="15">
        <f t="shared" si="26"/>
        <v>2.3E-3</v>
      </c>
      <c r="BC83" s="15">
        <f t="shared" si="27"/>
        <v>0.26030000000000009</v>
      </c>
    </row>
    <row r="84" spans="45:55" x14ac:dyDescent="0.25">
      <c r="AS84" s="15">
        <f t="shared" si="18"/>
        <v>73</v>
      </c>
      <c r="AT84" s="15">
        <f t="shared" si="19"/>
        <v>0.30599999999999999</v>
      </c>
      <c r="AU84" s="15">
        <f t="shared" si="20"/>
        <v>1.7837813103305544</v>
      </c>
      <c r="AV84" s="15">
        <f t="shared" si="21"/>
        <v>1.7600000000000001E-2</v>
      </c>
      <c r="AW84" s="15">
        <f t="shared" si="22"/>
        <v>2.7997999999999994</v>
      </c>
      <c r="AY84" s="15">
        <f t="shared" si="23"/>
        <v>73</v>
      </c>
      <c r="AZ84" s="15">
        <f t="shared" si="24"/>
        <v>1.006</v>
      </c>
      <c r="BA84" s="15">
        <f t="shared" si="25"/>
        <v>0.54049607479232753</v>
      </c>
      <c r="BB84" s="15">
        <f t="shared" si="26"/>
        <v>2.3E-3</v>
      </c>
      <c r="BC84" s="15">
        <f t="shared" si="27"/>
        <v>0.26260000000000011</v>
      </c>
    </row>
    <row r="85" spans="45:55" x14ac:dyDescent="0.25">
      <c r="AS85" s="15">
        <f t="shared" si="18"/>
        <v>74</v>
      </c>
      <c r="AT85" s="15">
        <f t="shared" si="19"/>
        <v>0.315</v>
      </c>
      <c r="AU85" s="15">
        <f t="shared" si="20"/>
        <v>1.7424786599943085</v>
      </c>
      <c r="AV85" s="15">
        <f t="shared" si="21"/>
        <v>1.72E-2</v>
      </c>
      <c r="AW85" s="15">
        <f t="shared" si="22"/>
        <v>2.8169999999999993</v>
      </c>
      <c r="AY85" s="15">
        <f t="shared" si="23"/>
        <v>74</v>
      </c>
      <c r="AZ85" s="15">
        <f t="shared" si="24"/>
        <v>1.01</v>
      </c>
      <c r="BA85" s="15">
        <f t="shared" si="25"/>
        <v>0.53279653530075832</v>
      </c>
      <c r="BB85" s="15">
        <f t="shared" si="26"/>
        <v>2.2000000000000001E-3</v>
      </c>
      <c r="BC85" s="15">
        <f t="shared" si="27"/>
        <v>0.26480000000000009</v>
      </c>
    </row>
    <row r="86" spans="45:55" x14ac:dyDescent="0.25">
      <c r="AS86" s="15">
        <f t="shared" si="18"/>
        <v>75</v>
      </c>
      <c r="AT86" s="15">
        <f t="shared" si="19"/>
        <v>0.32400000000000001</v>
      </c>
      <c r="AU86" s="15">
        <f t="shared" si="20"/>
        <v>1.7019153195501284</v>
      </c>
      <c r="AV86" s="15">
        <f t="shared" si="21"/>
        <v>1.6799999999999999E-2</v>
      </c>
      <c r="AW86" s="15">
        <f t="shared" si="22"/>
        <v>2.8337999999999992</v>
      </c>
      <c r="AY86" s="15">
        <f t="shared" si="23"/>
        <v>75</v>
      </c>
      <c r="AZ86" s="15">
        <f t="shared" si="24"/>
        <v>1.014</v>
      </c>
      <c r="BA86" s="15">
        <f t="shared" si="25"/>
        <v>0.52515282266153807</v>
      </c>
      <c r="BB86" s="15">
        <f t="shared" si="26"/>
        <v>2.2000000000000001E-3</v>
      </c>
      <c r="BC86" s="15">
        <f t="shared" si="27"/>
        <v>0.26700000000000007</v>
      </c>
    </row>
    <row r="87" spans="45:55" x14ac:dyDescent="0.25">
      <c r="AS87" s="15">
        <f t="shared" si="18"/>
        <v>76</v>
      </c>
      <c r="AT87" s="15">
        <f t="shared" si="19"/>
        <v>0.33300000000000002</v>
      </c>
      <c r="AU87" s="15">
        <f t="shared" si="20"/>
        <v>1.6620848926213245</v>
      </c>
      <c r="AV87" s="15">
        <f t="shared" si="21"/>
        <v>1.6400000000000001E-2</v>
      </c>
      <c r="AW87" s="15">
        <f t="shared" si="22"/>
        <v>2.8501999999999992</v>
      </c>
      <c r="AY87" s="15">
        <f t="shared" si="23"/>
        <v>76</v>
      </c>
      <c r="AZ87" s="15">
        <f t="shared" si="24"/>
        <v>1.018</v>
      </c>
      <c r="BA87" s="15">
        <f t="shared" si="25"/>
        <v>0.51756495207169229</v>
      </c>
      <c r="BB87" s="15">
        <f t="shared" si="26"/>
        <v>2.2000000000000001E-3</v>
      </c>
      <c r="BC87" s="15">
        <f t="shared" si="27"/>
        <v>0.26920000000000005</v>
      </c>
    </row>
    <row r="88" spans="45:55" x14ac:dyDescent="0.25">
      <c r="AS88" s="15">
        <f t="shared" si="18"/>
        <v>77</v>
      </c>
      <c r="AT88" s="15">
        <f t="shared" si="19"/>
        <v>0.34200000000000003</v>
      </c>
      <c r="AU88" s="15">
        <f t="shared" si="20"/>
        <v>1.622980743083035</v>
      </c>
      <c r="AV88" s="15">
        <f t="shared" si="21"/>
        <v>1.6E-2</v>
      </c>
      <c r="AW88" s="15">
        <f t="shared" si="22"/>
        <v>2.8661999999999992</v>
      </c>
      <c r="AY88" s="15">
        <f t="shared" si="23"/>
        <v>77</v>
      </c>
      <c r="AZ88" s="15">
        <f t="shared" si="24"/>
        <v>1.022</v>
      </c>
      <c r="BA88" s="15">
        <f t="shared" si="25"/>
        <v>0.51003293721870935</v>
      </c>
      <c r="BB88" s="15">
        <f t="shared" si="26"/>
        <v>2.0999999999999999E-3</v>
      </c>
      <c r="BC88" s="15">
        <f t="shared" si="27"/>
        <v>0.27130000000000004</v>
      </c>
    </row>
    <row r="89" spans="45:55" x14ac:dyDescent="0.25">
      <c r="AS89" s="15">
        <f t="shared" si="18"/>
        <v>78</v>
      </c>
      <c r="AT89" s="15">
        <f t="shared" si="19"/>
        <v>0.35099999999999998</v>
      </c>
      <c r="AU89" s="15">
        <f t="shared" si="20"/>
        <v>1.5845960106639478</v>
      </c>
      <c r="AV89" s="15">
        <f t="shared" si="21"/>
        <v>1.5599999999999999E-2</v>
      </c>
      <c r="AW89" s="15">
        <f t="shared" si="22"/>
        <v>2.8817999999999993</v>
      </c>
      <c r="AY89" s="15">
        <f t="shared" si="23"/>
        <v>78</v>
      </c>
      <c r="AZ89" s="15">
        <f t="shared" si="24"/>
        <v>1.026</v>
      </c>
      <c r="BA89" s="15">
        <f t="shared" si="25"/>
        <v>0.50255679031103384</v>
      </c>
      <c r="BB89" s="15">
        <f t="shared" si="26"/>
        <v>2.0999999999999999E-3</v>
      </c>
      <c r="BC89" s="15">
        <f t="shared" si="27"/>
        <v>0.27340000000000003</v>
      </c>
    </row>
    <row r="90" spans="45:55" x14ac:dyDescent="0.25">
      <c r="AS90" s="15">
        <f t="shared" si="18"/>
        <v>79</v>
      </c>
      <c r="AT90" s="15">
        <f t="shared" si="19"/>
        <v>0.36</v>
      </c>
      <c r="AU90" s="15">
        <f t="shared" si="20"/>
        <v>1.5469236261135124</v>
      </c>
      <c r="AV90" s="15">
        <f t="shared" si="21"/>
        <v>1.52E-2</v>
      </c>
      <c r="AW90" s="15">
        <f t="shared" si="22"/>
        <v>2.8969999999999994</v>
      </c>
      <c r="AY90" s="15">
        <f t="shared" si="23"/>
        <v>79</v>
      </c>
      <c r="AZ90" s="15">
        <f t="shared" si="24"/>
        <v>1.03</v>
      </c>
      <c r="BA90" s="15">
        <f t="shared" si="25"/>
        <v>0.49513652210834841</v>
      </c>
      <c r="BB90" s="15">
        <f t="shared" si="26"/>
        <v>2.0999999999999999E-3</v>
      </c>
      <c r="BC90" s="15">
        <f t="shared" si="27"/>
        <v>0.27550000000000002</v>
      </c>
    </row>
    <row r="91" spans="45:55" x14ac:dyDescent="0.25">
      <c r="AS91" s="15">
        <f t="shared" si="18"/>
        <v>80</v>
      </c>
      <c r="AT91" s="15">
        <f t="shared" si="19"/>
        <v>0.36899999999999999</v>
      </c>
      <c r="AU91" s="15">
        <f t="shared" si="20"/>
        <v>1.5099563259344937</v>
      </c>
      <c r="AV91" s="15">
        <f t="shared" si="21"/>
        <v>1.49E-2</v>
      </c>
      <c r="AW91" s="15">
        <f t="shared" si="22"/>
        <v>2.9118999999999993</v>
      </c>
      <c r="AY91" s="15">
        <f t="shared" si="23"/>
        <v>80</v>
      </c>
      <c r="AZ91" s="15">
        <f t="shared" si="24"/>
        <v>1.034</v>
      </c>
      <c r="BA91" s="15">
        <f t="shared" si="25"/>
        <v>0.48777214195164165</v>
      </c>
      <c r="BB91" s="15">
        <f t="shared" si="26"/>
        <v>2E-3</v>
      </c>
      <c r="BC91" s="15">
        <f t="shared" si="27"/>
        <v>0.27750000000000002</v>
      </c>
    </row>
    <row r="92" spans="45:55" x14ac:dyDescent="0.25">
      <c r="AS92" s="15">
        <f t="shared" si="18"/>
        <v>81</v>
      </c>
      <c r="AT92" s="15">
        <f t="shared" si="19"/>
        <v>0.378</v>
      </c>
      <c r="AU92" s="15">
        <f t="shared" si="20"/>
        <v>1.4736866666814588</v>
      </c>
      <c r="AV92" s="15">
        <f t="shared" si="21"/>
        <v>1.4500000000000001E-2</v>
      </c>
      <c r="AW92" s="15">
        <f t="shared" si="22"/>
        <v>2.9263999999999992</v>
      </c>
      <c r="AY92" s="15">
        <f t="shared" si="23"/>
        <v>81</v>
      </c>
      <c r="AZ92" s="15">
        <f t="shared" si="24"/>
        <v>1.038</v>
      </c>
      <c r="BA92" s="15">
        <f t="shared" si="25"/>
        <v>0.48046365779306216</v>
      </c>
      <c r="BB92" s="15">
        <f t="shared" si="26"/>
        <v>2E-3</v>
      </c>
      <c r="BC92" s="15">
        <f t="shared" si="27"/>
        <v>0.27950000000000003</v>
      </c>
    </row>
    <row r="93" spans="45:55" x14ac:dyDescent="0.25">
      <c r="AS93" s="15">
        <f t="shared" si="18"/>
        <v>82</v>
      </c>
      <c r="AT93" s="15">
        <f t="shared" si="19"/>
        <v>0.38700000000000001</v>
      </c>
      <c r="AU93" s="15">
        <f t="shared" si="20"/>
        <v>1.4381070388264554</v>
      </c>
      <c r="AV93" s="15">
        <f t="shared" si="21"/>
        <v>1.4200000000000001E-2</v>
      </c>
      <c r="AW93" s="15">
        <f t="shared" si="22"/>
        <v>2.9405999999999994</v>
      </c>
      <c r="AY93" s="15">
        <f t="shared" si="23"/>
        <v>82</v>
      </c>
      <c r="AZ93" s="15">
        <f t="shared" si="24"/>
        <v>1.042</v>
      </c>
      <c r="BA93" s="15">
        <f t="shared" si="25"/>
        <v>0.47321107622555741</v>
      </c>
      <c r="BB93" s="15">
        <f t="shared" si="26"/>
        <v>2E-3</v>
      </c>
      <c r="BC93" s="15">
        <f t="shared" si="27"/>
        <v>0.28150000000000003</v>
      </c>
    </row>
    <row r="94" spans="45:55" x14ac:dyDescent="0.25">
      <c r="AS94" s="15">
        <f t="shared" si="18"/>
        <v>83</v>
      </c>
      <c r="AT94" s="15">
        <f t="shared" si="19"/>
        <v>0.39600000000000002</v>
      </c>
      <c r="AU94" s="15">
        <f t="shared" si="20"/>
        <v>1.4032096801937923</v>
      </c>
      <c r="AV94" s="15">
        <f t="shared" si="21"/>
        <v>1.38E-2</v>
      </c>
      <c r="AW94" s="15">
        <f t="shared" si="22"/>
        <v>2.9543999999999992</v>
      </c>
      <c r="AY94" s="15">
        <f t="shared" si="23"/>
        <v>83</v>
      </c>
      <c r="AZ94" s="15">
        <f t="shared" si="24"/>
        <v>1.046</v>
      </c>
      <c r="BA94" s="15">
        <f t="shared" si="25"/>
        <v>0.46601440251229514</v>
      </c>
      <c r="BB94" s="15">
        <f t="shared" si="26"/>
        <v>2E-3</v>
      </c>
      <c r="BC94" s="15">
        <f t="shared" si="27"/>
        <v>0.28350000000000003</v>
      </c>
    </row>
    <row r="95" spans="45:55" x14ac:dyDescent="0.25">
      <c r="AS95" s="15">
        <f t="shared" si="18"/>
        <v>84</v>
      </c>
      <c r="AT95" s="15">
        <f t="shared" si="19"/>
        <v>0.40500000000000003</v>
      </c>
      <c r="AU95" s="15">
        <f t="shared" si="20"/>
        <v>1.3689866889664319</v>
      </c>
      <c r="AV95" s="15">
        <f t="shared" si="21"/>
        <v>1.35E-2</v>
      </c>
      <c r="AW95" s="15">
        <f t="shared" si="22"/>
        <v>2.9678999999999993</v>
      </c>
      <c r="AY95" s="15">
        <f t="shared" si="23"/>
        <v>84</v>
      </c>
      <c r="AZ95" s="15">
        <f t="shared" si="24"/>
        <v>1.05</v>
      </c>
      <c r="BA95" s="15">
        <f t="shared" si="25"/>
        <v>0.45887364061586894</v>
      </c>
      <c r="BB95" s="15">
        <f t="shared" si="26"/>
        <v>1.9E-3</v>
      </c>
      <c r="BC95" s="15">
        <f t="shared" si="27"/>
        <v>0.28540000000000004</v>
      </c>
    </row>
    <row r="96" spans="45:55" x14ac:dyDescent="0.25">
      <c r="AS96" s="15">
        <f t="shared" si="18"/>
        <v>85</v>
      </c>
      <c r="AT96" s="15">
        <f t="shared" si="19"/>
        <v>0.41399999999999998</v>
      </c>
      <c r="AU96" s="15">
        <f t="shared" si="20"/>
        <v>1.3354300362670741</v>
      </c>
      <c r="AV96" s="15">
        <f t="shared" si="21"/>
        <v>1.3100000000000001E-2</v>
      </c>
      <c r="AW96" s="15">
        <f t="shared" si="22"/>
        <v>2.9809999999999994</v>
      </c>
      <c r="AY96" s="15">
        <f t="shared" si="23"/>
        <v>85</v>
      </c>
      <c r="AZ96" s="15">
        <f t="shared" si="24"/>
        <v>1.054</v>
      </c>
      <c r="BA96" s="15">
        <f t="shared" si="25"/>
        <v>0.45178879322728477</v>
      </c>
      <c r="BB96" s="15">
        <f t="shared" si="26"/>
        <v>1.9E-3</v>
      </c>
      <c r="BC96" s="15">
        <f t="shared" si="27"/>
        <v>0.28730000000000006</v>
      </c>
    </row>
    <row r="97" spans="45:55" x14ac:dyDescent="0.25">
      <c r="AS97" s="15">
        <f t="shared" si="18"/>
        <v>86</v>
      </c>
      <c r="AT97" s="15">
        <f t="shared" si="19"/>
        <v>0.42299999999999999</v>
      </c>
      <c r="AU97" s="15">
        <f t="shared" si="20"/>
        <v>1.3025315783175355</v>
      </c>
      <c r="AV97" s="15">
        <f t="shared" si="21"/>
        <v>1.2800000000000001E-2</v>
      </c>
      <c r="AW97" s="15">
        <f t="shared" si="22"/>
        <v>2.9937999999999994</v>
      </c>
      <c r="AY97" s="15">
        <f t="shared" si="23"/>
        <v>86</v>
      </c>
      <c r="AZ97" s="15">
        <f t="shared" si="24"/>
        <v>1.0580000000000001</v>
      </c>
      <c r="BA97" s="15">
        <f t="shared" si="25"/>
        <v>0.44475986179472793</v>
      </c>
      <c r="BB97" s="15">
        <f t="shared" si="26"/>
        <v>1.9E-3</v>
      </c>
      <c r="BC97" s="15">
        <f t="shared" si="27"/>
        <v>0.28920000000000007</v>
      </c>
    </row>
    <row r="98" spans="45:55" x14ac:dyDescent="0.25">
      <c r="AS98" s="15">
        <f t="shared" si="18"/>
        <v>87</v>
      </c>
      <c r="AT98" s="15">
        <f t="shared" si="19"/>
        <v>0.432</v>
      </c>
      <c r="AU98" s="15">
        <f t="shared" si="20"/>
        <v>1.2702830681805306</v>
      </c>
      <c r="AV98" s="15">
        <f t="shared" si="21"/>
        <v>1.2500000000000001E-2</v>
      </c>
      <c r="AW98" s="15">
        <f t="shared" si="22"/>
        <v>3.0062999999999995</v>
      </c>
      <c r="AY98" s="15">
        <f t="shared" si="23"/>
        <v>87</v>
      </c>
      <c r="AZ98" s="15">
        <f t="shared" si="24"/>
        <v>1.0620000000000001</v>
      </c>
      <c r="BA98" s="15">
        <f t="shared" si="25"/>
        <v>0.43778684655211175</v>
      </c>
      <c r="BB98" s="15">
        <f t="shared" si="26"/>
        <v>1.8E-3</v>
      </c>
      <c r="BC98" s="15">
        <f t="shared" si="27"/>
        <v>0.29100000000000009</v>
      </c>
    </row>
    <row r="99" spans="45:55" x14ac:dyDescent="0.25">
      <c r="AS99" s="15">
        <f t="shared" si="18"/>
        <v>88</v>
      </c>
      <c r="AT99" s="15">
        <f t="shared" si="19"/>
        <v>0.441</v>
      </c>
      <c r="AU99" s="15">
        <f t="shared" si="20"/>
        <v>1.2386761670884139</v>
      </c>
      <c r="AV99" s="15">
        <f t="shared" si="21"/>
        <v>1.2200000000000001E-2</v>
      </c>
      <c r="AW99" s="15">
        <f t="shared" si="22"/>
        <v>3.0184999999999995</v>
      </c>
      <c r="AY99" s="15">
        <f t="shared" si="23"/>
        <v>88</v>
      </c>
      <c r="AZ99" s="15">
        <f t="shared" si="24"/>
        <v>1.0660000000000001</v>
      </c>
      <c r="BA99" s="15">
        <f t="shared" si="25"/>
        <v>0.43086974654740368</v>
      </c>
      <c r="BB99" s="15">
        <f t="shared" si="26"/>
        <v>1.8E-3</v>
      </c>
      <c r="BC99" s="15">
        <f t="shared" si="27"/>
        <v>0.29280000000000012</v>
      </c>
    </row>
    <row r="100" spans="45:55" x14ac:dyDescent="0.25">
      <c r="AS100" s="15">
        <f t="shared" si="18"/>
        <v>89</v>
      </c>
      <c r="AT100" s="15">
        <f t="shared" si="19"/>
        <v>0.45</v>
      </c>
      <c r="AU100" s="15">
        <f t="shared" si="20"/>
        <v>1.20770245536387</v>
      </c>
      <c r="AV100" s="15">
        <f t="shared" si="21"/>
        <v>1.1900000000000001E-2</v>
      </c>
      <c r="AW100" s="15">
        <f t="shared" si="22"/>
        <v>3.0303999999999993</v>
      </c>
      <c r="AY100" s="15">
        <f t="shared" si="23"/>
        <v>89</v>
      </c>
      <c r="AZ100" s="15">
        <f t="shared" si="24"/>
        <v>1.07</v>
      </c>
      <c r="BA100" s="15">
        <f t="shared" si="25"/>
        <v>0.4240085596707312</v>
      </c>
      <c r="BB100" s="15">
        <f t="shared" si="26"/>
        <v>1.8E-3</v>
      </c>
      <c r="BC100" s="15">
        <f t="shared" si="27"/>
        <v>0.29460000000000014</v>
      </c>
    </row>
    <row r="101" spans="45:55" x14ac:dyDescent="0.25">
      <c r="AS101" s="15">
        <f t="shared" si="18"/>
        <v>90</v>
      </c>
      <c r="AT101" s="15">
        <f t="shared" si="19"/>
        <v>0.45900000000000002</v>
      </c>
      <c r="AU101" s="15">
        <f t="shared" si="20"/>
        <v>1.1773534429379358</v>
      </c>
      <c r="AV101" s="15">
        <f t="shared" si="21"/>
        <v>1.1599999999999999E-2</v>
      </c>
      <c r="AW101" s="15">
        <f t="shared" si="22"/>
        <v>3.0419999999999994</v>
      </c>
      <c r="AY101" s="15">
        <f t="shared" si="23"/>
        <v>90</v>
      </c>
      <c r="AZ101" s="15">
        <f t="shared" si="24"/>
        <v>1.0740000000000001</v>
      </c>
      <c r="BA101" s="15">
        <f t="shared" si="25"/>
        <v>0.41720328268226486</v>
      </c>
      <c r="BB101" s="15">
        <f t="shared" si="26"/>
        <v>1.6999999999999999E-3</v>
      </c>
      <c r="BC101" s="15">
        <f t="shared" si="27"/>
        <v>0.29630000000000012</v>
      </c>
    </row>
    <row r="102" spans="45:55" x14ac:dyDescent="0.25">
      <c r="AS102" s="15">
        <f t="shared" si="18"/>
        <v>91</v>
      </c>
      <c r="AT102" s="15">
        <f t="shared" si="19"/>
        <v>0.46800000000000003</v>
      </c>
      <c r="AU102" s="15">
        <f t="shared" si="20"/>
        <v>1.147620579471091</v>
      </c>
      <c r="AV102" s="15">
        <f t="shared" si="21"/>
        <v>1.1299999999999999E-2</v>
      </c>
      <c r="AW102" s="15">
        <f t="shared" si="22"/>
        <v>3.0532999999999992</v>
      </c>
      <c r="AY102" s="15">
        <f t="shared" si="23"/>
        <v>91</v>
      </c>
      <c r="AZ102" s="15">
        <f t="shared" si="24"/>
        <v>1.0780000000000001</v>
      </c>
      <c r="BA102" s="15">
        <f t="shared" si="25"/>
        <v>0.41045391123987895</v>
      </c>
      <c r="BB102" s="15">
        <f t="shared" si="26"/>
        <v>1.6999999999999999E-3</v>
      </c>
      <c r="BC102" s="15">
        <f t="shared" si="27"/>
        <v>0.2980000000000001</v>
      </c>
    </row>
    <row r="103" spans="45:55" x14ac:dyDescent="0.25">
      <c r="AS103" s="15">
        <f t="shared" si="18"/>
        <v>92</v>
      </c>
      <c r="AT103" s="15">
        <f t="shared" si="19"/>
        <v>0.47699999999999998</v>
      </c>
      <c r="AU103" s="15">
        <f t="shared" si="20"/>
        <v>1.1184952640834958</v>
      </c>
      <c r="AV103" s="15">
        <f t="shared" si="21"/>
        <v>1.0999999999999999E-2</v>
      </c>
      <c r="AW103" s="15">
        <f t="shared" si="22"/>
        <v>3.0642999999999994</v>
      </c>
      <c r="AY103" s="15">
        <f t="shared" si="23"/>
        <v>92</v>
      </c>
      <c r="AZ103" s="15">
        <f t="shared" si="24"/>
        <v>1.0820000000000001</v>
      </c>
      <c r="BA103" s="15">
        <f t="shared" si="25"/>
        <v>0.40376043992658761</v>
      </c>
      <c r="BB103" s="15">
        <f t="shared" si="26"/>
        <v>1.6999999999999999E-3</v>
      </c>
      <c r="BC103" s="15">
        <f t="shared" si="27"/>
        <v>0.29970000000000008</v>
      </c>
    </row>
    <row r="104" spans="45:55" x14ac:dyDescent="0.25">
      <c r="AS104" s="15">
        <f t="shared" si="18"/>
        <v>93</v>
      </c>
      <c r="AT104" s="15">
        <f t="shared" si="19"/>
        <v>0.48599999999999999</v>
      </c>
      <c r="AU104" s="15">
        <f t="shared" si="20"/>
        <v>1.0899688547007529</v>
      </c>
      <c r="AV104" s="15">
        <f t="shared" si="21"/>
        <v>1.0699999999999999E-2</v>
      </c>
      <c r="AW104" s="15">
        <f t="shared" si="22"/>
        <v>3.0749999999999993</v>
      </c>
      <c r="AY104" s="15">
        <f t="shared" si="23"/>
        <v>93</v>
      </c>
      <c r="AZ104" s="15">
        <f t="shared" si="24"/>
        <v>1.0860000000000001</v>
      </c>
      <c r="BA104" s="15">
        <f t="shared" si="25"/>
        <v>0.39712286227775878</v>
      </c>
      <c r="BB104" s="15">
        <f t="shared" si="26"/>
        <v>1.6999999999999999E-3</v>
      </c>
      <c r="BC104" s="15">
        <f t="shared" si="27"/>
        <v>0.30140000000000006</v>
      </c>
    </row>
    <row r="105" spans="45:55" x14ac:dyDescent="0.25">
      <c r="AS105" s="15">
        <f t="shared" si="18"/>
        <v>94</v>
      </c>
      <c r="AT105" s="15">
        <f t="shared" si="19"/>
        <v>0.495</v>
      </c>
      <c r="AU105" s="15">
        <f t="shared" si="20"/>
        <v>1.0620326770218342</v>
      </c>
      <c r="AV105" s="15">
        <f t="shared" si="21"/>
        <v>1.04E-2</v>
      </c>
      <c r="AW105" s="15">
        <f t="shared" si="22"/>
        <v>3.0853999999999995</v>
      </c>
      <c r="AY105" s="15">
        <f t="shared" si="23"/>
        <v>94</v>
      </c>
      <c r="AZ105" s="15">
        <f t="shared" si="24"/>
        <v>1.0900000000000001</v>
      </c>
      <c r="BA105" s="15">
        <f t="shared" si="25"/>
        <v>0.39054117080810058</v>
      </c>
      <c r="BB105" s="15">
        <f t="shared" si="26"/>
        <v>1.6000000000000001E-3</v>
      </c>
      <c r="BC105" s="15">
        <f t="shared" si="27"/>
        <v>0.30300000000000005</v>
      </c>
    </row>
    <row r="106" spans="45:55" x14ac:dyDescent="0.25">
      <c r="AS106" s="15">
        <f t="shared" si="18"/>
        <v>95</v>
      </c>
      <c r="AT106" s="15">
        <f t="shared" si="19"/>
        <v>0.504</v>
      </c>
      <c r="AU106" s="15">
        <f t="shared" si="20"/>
        <v>1.0346780331160781</v>
      </c>
      <c r="AV106" s="15">
        <f t="shared" si="21"/>
        <v>1.0200000000000001E-2</v>
      </c>
      <c r="AW106" s="15">
        <f t="shared" si="22"/>
        <v>3.0955999999999997</v>
      </c>
      <c r="AY106" s="15">
        <f t="shared" si="23"/>
        <v>95</v>
      </c>
      <c r="AZ106" s="15">
        <f t="shared" si="24"/>
        <v>1.0940000000000001</v>
      </c>
      <c r="BA106" s="15">
        <f t="shared" si="25"/>
        <v>0.38401535703842521</v>
      </c>
      <c r="BB106" s="15">
        <f t="shared" si="26"/>
        <v>1.6000000000000001E-3</v>
      </c>
      <c r="BC106" s="15">
        <f t="shared" si="27"/>
        <v>0.30460000000000004</v>
      </c>
    </row>
    <row r="107" spans="45:55" x14ac:dyDescent="0.25">
      <c r="AS107" s="15">
        <f t="shared" si="18"/>
        <v>96</v>
      </c>
      <c r="AT107" s="15">
        <f t="shared" si="19"/>
        <v>0.51300000000000001</v>
      </c>
      <c r="AU107" s="15">
        <f t="shared" si="20"/>
        <v>1.0078962096563624</v>
      </c>
      <c r="AV107" s="15">
        <f t="shared" si="21"/>
        <v>9.9000000000000008E-3</v>
      </c>
      <c r="AW107" s="15">
        <f t="shared" si="22"/>
        <v>3.1054999999999997</v>
      </c>
      <c r="AY107" s="15">
        <f t="shared" si="23"/>
        <v>96</v>
      </c>
      <c r="AZ107" s="15">
        <f t="shared" si="24"/>
        <v>1.0980000000000001</v>
      </c>
      <c r="BA107" s="15">
        <f t="shared" si="25"/>
        <v>0.37754541152218496</v>
      </c>
      <c r="BB107" s="15">
        <f t="shared" si="26"/>
        <v>1.6000000000000001E-3</v>
      </c>
      <c r="BC107" s="15">
        <f t="shared" si="27"/>
        <v>0.30620000000000003</v>
      </c>
    </row>
    <row r="108" spans="45:55" x14ac:dyDescent="0.25">
      <c r="AS108" s="15">
        <f t="shared" si="18"/>
        <v>97</v>
      </c>
      <c r="AT108" s="15">
        <f t="shared" si="19"/>
        <v>0.52200000000000002</v>
      </c>
      <c r="AU108" s="15">
        <f t="shared" si="20"/>
        <v>0.98167848579577333</v>
      </c>
      <c r="AV108" s="15">
        <f t="shared" si="21"/>
        <v>9.7000000000000003E-3</v>
      </c>
      <c r="AW108" s="15">
        <f t="shared" si="22"/>
        <v>3.1151999999999997</v>
      </c>
      <c r="AY108" s="15">
        <f t="shared" si="23"/>
        <v>97</v>
      </c>
      <c r="AZ108" s="15">
        <f t="shared" si="24"/>
        <v>1.1020000000000001</v>
      </c>
      <c r="BA108" s="15">
        <f t="shared" si="25"/>
        <v>0.37113132387178294</v>
      </c>
      <c r="BB108" s="15">
        <f t="shared" si="26"/>
        <v>1.5E-3</v>
      </c>
      <c r="BC108" s="15">
        <f t="shared" si="27"/>
        <v>0.30770000000000003</v>
      </c>
    </row>
    <row r="109" spans="45:55" x14ac:dyDescent="0.25">
      <c r="AS109" s="15">
        <f t="shared" ref="AS109:AS140" si="28">IF(AT109="","",AS108+1)</f>
        <v>98</v>
      </c>
      <c r="AT109" s="15">
        <f t="shared" ref="AT109:AT140" si="29">IF(AT108&gt;=$AS$3,"",IF($AT$5&gt;1000,"",ROUNDDOWN(AT108+$AT$7,3)))</f>
        <v>0.53100000000000003</v>
      </c>
      <c r="AU109" s="15">
        <f t="shared" si="20"/>
        <v>0.95601614069523932</v>
      </c>
      <c r="AV109" s="15">
        <f t="shared" ref="AV109:AV140" si="30">IF(AT109="","",ROUNDDOWN(((AU108+AU109)*$AT$7)/2,4))</f>
        <v>9.4000000000000004E-3</v>
      </c>
      <c r="AW109" s="15">
        <f t="shared" ref="AW109:AW140" si="31">IF(AT109="","",AW108+AV109)</f>
        <v>3.1245999999999996</v>
      </c>
      <c r="AY109" s="15">
        <f t="shared" ref="AY109:AY140" si="32">IF(AZ109="","",AY108+1)</f>
        <v>98</v>
      </c>
      <c r="AZ109" s="15">
        <f t="shared" ref="AZ109:AZ140" si="33">IF(AZ108&gt;=$AY$3,"",IF($AZ$5&gt;1000,"",ROUNDDOWN(AZ108+$AZ$7,3)))</f>
        <v>1.1060000000000001</v>
      </c>
      <c r="BA109" s="15">
        <f t="shared" si="25"/>
        <v>0.36477308278465637</v>
      </c>
      <c r="BB109" s="15">
        <f t="shared" ref="BB109:BB140" si="34">IF(AZ109="","",ROUNDDOWN(((BA108+BA109)*$AZ$7)/2,4))</f>
        <v>1.5E-3</v>
      </c>
      <c r="BC109" s="15">
        <f t="shared" ref="BC109:BC140" si="35">IF(AZ109="","",BC108+BB109)</f>
        <v>0.30920000000000003</v>
      </c>
    </row>
    <row r="110" spans="45:55" x14ac:dyDescent="0.25">
      <c r="AS110" s="15">
        <f t="shared" si="28"/>
        <v>99</v>
      </c>
      <c r="AT110" s="15">
        <f t="shared" si="29"/>
        <v>0.54</v>
      </c>
      <c r="AU110" s="15">
        <f t="shared" si="20"/>
        <v>0.93090046070977084</v>
      </c>
      <c r="AV110" s="15">
        <f t="shared" si="30"/>
        <v>9.1999999999999998E-3</v>
      </c>
      <c r="AW110" s="15">
        <f t="shared" si="31"/>
        <v>3.1337999999999995</v>
      </c>
      <c r="AY110" s="15">
        <f t="shared" si="32"/>
        <v>99</v>
      </c>
      <c r="AZ110" s="15">
        <f t="shared" si="33"/>
        <v>1.1100000000000001</v>
      </c>
      <c r="BA110" s="15">
        <f t="shared" si="25"/>
        <v>0.35847067606913391</v>
      </c>
      <c r="BB110" s="15">
        <f t="shared" si="34"/>
        <v>1.5E-3</v>
      </c>
      <c r="BC110" s="15">
        <f t="shared" si="35"/>
        <v>0.31070000000000003</v>
      </c>
    </row>
    <row r="111" spans="45:55" x14ac:dyDescent="0.25">
      <c r="AS111" s="15">
        <f t="shared" si="28"/>
        <v>100</v>
      </c>
      <c r="AT111" s="15">
        <f t="shared" si="29"/>
        <v>0.54900000000000004</v>
      </c>
      <c r="AU111" s="15">
        <f t="shared" si="20"/>
        <v>0.90632274624105102</v>
      </c>
      <c r="AV111" s="15">
        <f t="shared" si="30"/>
        <v>8.8999999999999999E-3</v>
      </c>
      <c r="AW111" s="15">
        <f t="shared" si="31"/>
        <v>3.1426999999999996</v>
      </c>
      <c r="AY111" s="15">
        <f t="shared" si="32"/>
        <v>100</v>
      </c>
      <c r="AZ111" s="15">
        <f t="shared" si="33"/>
        <v>1.1140000000000001</v>
      </c>
      <c r="BA111" s="15">
        <f t="shared" si="25"/>
        <v>0.35222409067006349</v>
      </c>
      <c r="BB111" s="15">
        <f t="shared" si="34"/>
        <v>1.5E-3</v>
      </c>
      <c r="BC111" s="15">
        <f t="shared" si="35"/>
        <v>0.31220000000000003</v>
      </c>
    </row>
    <row r="112" spans="45:55" x14ac:dyDescent="0.25">
      <c r="AS112" s="15">
        <f t="shared" si="28"/>
        <v>101</v>
      </c>
      <c r="AT112" s="15">
        <f t="shared" si="29"/>
        <v>0.55800000000000005</v>
      </c>
      <c r="AU112" s="15">
        <f t="shared" si="20"/>
        <v>0.88227431826424163</v>
      </c>
      <c r="AV112" s="15">
        <f t="shared" si="30"/>
        <v>8.6999999999999994E-3</v>
      </c>
      <c r="AW112" s="15">
        <f t="shared" si="31"/>
        <v>3.1513999999999998</v>
      </c>
      <c r="AY112" s="15">
        <f t="shared" si="32"/>
        <v>101</v>
      </c>
      <c r="AZ112" s="15">
        <f t="shared" si="33"/>
        <v>1.1180000000000001</v>
      </c>
      <c r="BA112" s="15">
        <f t="shared" si="25"/>
        <v>0.34603331269421395</v>
      </c>
      <c r="BB112" s="15">
        <f t="shared" si="34"/>
        <v>1.4E-3</v>
      </c>
      <c r="BC112" s="15">
        <f t="shared" si="35"/>
        <v>0.31360000000000005</v>
      </c>
    </row>
    <row r="113" spans="45:55" x14ac:dyDescent="0.25">
      <c r="AS113" s="15">
        <f t="shared" si="28"/>
        <v>102</v>
      </c>
      <c r="AT113" s="15">
        <f t="shared" si="29"/>
        <v>0.56699999999999995</v>
      </c>
      <c r="AU113" s="15">
        <f t="shared" si="20"/>
        <v>0.85874652453694855</v>
      </c>
      <c r="AV113" s="15">
        <f t="shared" si="30"/>
        <v>8.3999999999999995E-3</v>
      </c>
      <c r="AW113" s="15">
        <f t="shared" si="31"/>
        <v>3.1597999999999997</v>
      </c>
      <c r="AY113" s="15">
        <f t="shared" si="32"/>
        <v>102</v>
      </c>
      <c r="AZ113" s="15">
        <f t="shared" si="33"/>
        <v>1.1220000000000001</v>
      </c>
      <c r="BA113" s="15">
        <f t="shared" si="25"/>
        <v>0.33989832743544696</v>
      </c>
      <c r="BB113" s="15">
        <f t="shared" si="34"/>
        <v>1.4E-3</v>
      </c>
      <c r="BC113" s="15">
        <f t="shared" si="35"/>
        <v>0.31500000000000006</v>
      </c>
    </row>
    <row r="114" spans="45:55" x14ac:dyDescent="0.25">
      <c r="AS114" s="15">
        <f t="shared" si="28"/>
        <v>103</v>
      </c>
      <c r="AT114" s="15">
        <f t="shared" si="29"/>
        <v>0.57599999999999996</v>
      </c>
      <c r="AU114" s="15">
        <f t="shared" si="20"/>
        <v>0.8357307454983558</v>
      </c>
      <c r="AV114" s="15">
        <f t="shared" si="30"/>
        <v>8.2000000000000007E-3</v>
      </c>
      <c r="AW114" s="15">
        <f t="shared" si="31"/>
        <v>3.1679999999999997</v>
      </c>
      <c r="AY114" s="15">
        <f t="shared" si="32"/>
        <v>103</v>
      </c>
      <c r="AZ114" s="15">
        <f t="shared" si="33"/>
        <v>1.1259999999999999</v>
      </c>
      <c r="BA114" s="15">
        <f t="shared" si="25"/>
        <v>0.33381911939966147</v>
      </c>
      <c r="BB114" s="15">
        <f t="shared" si="34"/>
        <v>1.4E-3</v>
      </c>
      <c r="BC114" s="15">
        <f t="shared" si="35"/>
        <v>0.31640000000000007</v>
      </c>
    </row>
    <row r="115" spans="45:55" x14ac:dyDescent="0.25">
      <c r="AS115" s="15">
        <f t="shared" si="28"/>
        <v>104</v>
      </c>
      <c r="AT115" s="15">
        <f t="shared" si="29"/>
        <v>0.58499999999999996</v>
      </c>
      <c r="AU115" s="15">
        <f t="shared" si="20"/>
        <v>0.81321839986659039</v>
      </c>
      <c r="AV115" s="15">
        <f t="shared" si="30"/>
        <v>8.0000000000000002E-3</v>
      </c>
      <c r="AW115" s="15">
        <f t="shared" si="31"/>
        <v>3.1759999999999997</v>
      </c>
      <c r="AY115" s="15">
        <f t="shared" si="32"/>
        <v>104</v>
      </c>
      <c r="AZ115" s="15">
        <f t="shared" si="33"/>
        <v>1.1299999999999999</v>
      </c>
      <c r="BA115" s="15">
        <f t="shared" si="25"/>
        <v>0.32779567232950763</v>
      </c>
      <c r="BB115" s="15">
        <f t="shared" si="34"/>
        <v>1.4E-3</v>
      </c>
      <c r="BC115" s="15">
        <f t="shared" si="35"/>
        <v>0.31780000000000008</v>
      </c>
    </row>
    <row r="116" spans="45:55" x14ac:dyDescent="0.25">
      <c r="AS116" s="15">
        <f t="shared" si="28"/>
        <v>105</v>
      </c>
      <c r="AT116" s="15">
        <f t="shared" si="29"/>
        <v>0.59399999999999997</v>
      </c>
      <c r="AU116" s="15">
        <f t="shared" si="20"/>
        <v>0.79120094994240797</v>
      </c>
      <c r="AV116" s="15">
        <f t="shared" si="30"/>
        <v>7.7999999999999996E-3</v>
      </c>
      <c r="AW116" s="15">
        <f t="shared" si="31"/>
        <v>3.1837999999999997</v>
      </c>
      <c r="AY116" s="15">
        <f t="shared" si="32"/>
        <v>105</v>
      </c>
      <c r="AZ116" s="15">
        <f t="shared" si="33"/>
        <v>1.1339999999999999</v>
      </c>
      <c r="BA116" s="15">
        <f t="shared" si="25"/>
        <v>0.32182796922887386</v>
      </c>
      <c r="BB116" s="15">
        <f t="shared" si="34"/>
        <v>1.2999999999999999E-3</v>
      </c>
      <c r="BC116" s="15">
        <f t="shared" si="35"/>
        <v>0.31910000000000011</v>
      </c>
    </row>
    <row r="117" spans="45:55" x14ac:dyDescent="0.25">
      <c r="AS117" s="15">
        <f t="shared" si="28"/>
        <v>106</v>
      </c>
      <c r="AT117" s="15">
        <f t="shared" si="29"/>
        <v>0.60299999999999998</v>
      </c>
      <c r="AU117" s="15">
        <f t="shared" si="20"/>
        <v>0.76966990662730006</v>
      </c>
      <c r="AV117" s="15">
        <f t="shared" si="30"/>
        <v>7.6E-3</v>
      </c>
      <c r="AW117" s="15">
        <f t="shared" si="31"/>
        <v>3.1913999999999998</v>
      </c>
      <c r="AY117" s="15">
        <f t="shared" si="32"/>
        <v>106</v>
      </c>
      <c r="AZ117" s="15">
        <f t="shared" si="33"/>
        <v>1.1379999999999999</v>
      </c>
      <c r="BA117" s="15">
        <f t="shared" si="25"/>
        <v>0.3159159923871423</v>
      </c>
      <c r="BB117" s="15">
        <f t="shared" si="34"/>
        <v>1.2999999999999999E-3</v>
      </c>
      <c r="BC117" s="15">
        <f t="shared" si="35"/>
        <v>0.32040000000000013</v>
      </c>
    </row>
    <row r="118" spans="45:55" x14ac:dyDescent="0.25">
      <c r="AS118" s="15">
        <f t="shared" si="28"/>
        <v>107</v>
      </c>
      <c r="AT118" s="15">
        <f t="shared" si="29"/>
        <v>0.61199999999999999</v>
      </c>
      <c r="AU118" s="15">
        <f t="shared" si="20"/>
        <v>0.74861683416414215</v>
      </c>
      <c r="AV118" s="15">
        <f t="shared" si="30"/>
        <v>7.4000000000000003E-3</v>
      </c>
      <c r="AW118" s="15">
        <f t="shared" si="31"/>
        <v>3.1987999999999999</v>
      </c>
      <c r="AY118" s="15">
        <f t="shared" si="32"/>
        <v>107</v>
      </c>
      <c r="AZ118" s="15">
        <f t="shared" si="33"/>
        <v>1.1419999999999999</v>
      </c>
      <c r="BA118" s="15">
        <f t="shared" si="25"/>
        <v>0.31005972340321558</v>
      </c>
      <c r="BB118" s="15">
        <f t="shared" si="34"/>
        <v>1.2999999999999999E-3</v>
      </c>
      <c r="BC118" s="15">
        <f t="shared" si="35"/>
        <v>0.32170000000000015</v>
      </c>
    </row>
    <row r="119" spans="45:55" x14ac:dyDescent="0.25">
      <c r="AS119" s="15">
        <f t="shared" si="28"/>
        <v>108</v>
      </c>
      <c r="AT119" s="15">
        <f t="shared" si="29"/>
        <v>0.621</v>
      </c>
      <c r="AU119" s="15">
        <f t="shared" si="20"/>
        <v>0.72803335460845853</v>
      </c>
      <c r="AV119" s="15">
        <f t="shared" si="30"/>
        <v>7.1999999999999998E-3</v>
      </c>
      <c r="AW119" s="15">
        <f t="shared" si="31"/>
        <v>3.206</v>
      </c>
      <c r="AY119" s="15">
        <f t="shared" si="32"/>
        <v>108</v>
      </c>
      <c r="AZ119" s="15">
        <f t="shared" si="33"/>
        <v>1.1459999999999999</v>
      </c>
      <c r="BA119" s="15">
        <f t="shared" si="25"/>
        <v>0.30425914320931341</v>
      </c>
      <c r="BB119" s="15">
        <f t="shared" si="34"/>
        <v>1.2999999999999999E-3</v>
      </c>
      <c r="BC119" s="15">
        <f t="shared" si="35"/>
        <v>0.32300000000000018</v>
      </c>
    </row>
    <row r="120" spans="45:55" x14ac:dyDescent="0.25">
      <c r="AS120" s="15">
        <f t="shared" si="28"/>
        <v>109</v>
      </c>
      <c r="AT120" s="15">
        <f t="shared" si="29"/>
        <v>0.63</v>
      </c>
      <c r="AU120" s="15">
        <f t="shared" si="20"/>
        <v>0.7079111520383875</v>
      </c>
      <c r="AV120" s="15">
        <f t="shared" si="30"/>
        <v>7.0000000000000001E-3</v>
      </c>
      <c r="AW120" s="15">
        <f t="shared" si="31"/>
        <v>3.2130000000000001</v>
      </c>
      <c r="AY120" s="15">
        <f t="shared" si="32"/>
        <v>109</v>
      </c>
      <c r="AZ120" s="15">
        <f t="shared" si="33"/>
        <v>1.1499999999999999</v>
      </c>
      <c r="BA120" s="15">
        <f t="shared" si="25"/>
        <v>0.29851423209453981</v>
      </c>
      <c r="BB120" s="15">
        <f t="shared" si="34"/>
        <v>1.1999999999999999E-3</v>
      </c>
      <c r="BC120" s="15">
        <f t="shared" si="35"/>
        <v>0.32420000000000015</v>
      </c>
    </row>
    <row r="121" spans="45:55" x14ac:dyDescent="0.25">
      <c r="AS121" s="15">
        <f t="shared" si="28"/>
        <v>110</v>
      </c>
      <c r="AT121" s="15">
        <f t="shared" si="29"/>
        <v>0.63900000000000001</v>
      </c>
      <c r="AU121" s="15">
        <f t="shared" si="20"/>
        <v>0.68824197651135799</v>
      </c>
      <c r="AV121" s="15">
        <f t="shared" si="30"/>
        <v>6.7999999999999996E-3</v>
      </c>
      <c r="AW121" s="15">
        <f t="shared" si="31"/>
        <v>3.2198000000000002</v>
      </c>
      <c r="AY121" s="15">
        <f t="shared" si="32"/>
        <v>110</v>
      </c>
      <c r="AZ121" s="15">
        <f t="shared" si="33"/>
        <v>1.1539999999999999</v>
      </c>
      <c r="BA121" s="15">
        <f t="shared" si="25"/>
        <v>0.29282496972821903</v>
      </c>
      <c r="BB121" s="15">
        <f t="shared" si="34"/>
        <v>1.1999999999999999E-3</v>
      </c>
      <c r="BC121" s="15">
        <f t="shared" si="35"/>
        <v>0.32540000000000013</v>
      </c>
    </row>
    <row r="122" spans="45:55" x14ac:dyDescent="0.25">
      <c r="AS122" s="15">
        <f t="shared" si="28"/>
        <v>111</v>
      </c>
      <c r="AT122" s="15">
        <f t="shared" si="29"/>
        <v>0.64800000000000002</v>
      </c>
      <c r="AU122" s="15">
        <f t="shared" si="20"/>
        <v>0.66901764777546402</v>
      </c>
      <c r="AV122" s="15">
        <f t="shared" si="30"/>
        <v>6.6E-3</v>
      </c>
      <c r="AW122" s="15">
        <f t="shared" si="31"/>
        <v>3.2264000000000004</v>
      </c>
      <c r="AY122" s="15">
        <f t="shared" si="32"/>
        <v>111</v>
      </c>
      <c r="AZ122" s="15">
        <f t="shared" si="33"/>
        <v>1.1579999999999999</v>
      </c>
      <c r="BA122" s="15">
        <f t="shared" si="25"/>
        <v>0.28719133518300272</v>
      </c>
      <c r="BB122" s="15">
        <f t="shared" si="34"/>
        <v>1.1999999999999999E-3</v>
      </c>
      <c r="BC122" s="15">
        <f t="shared" si="35"/>
        <v>0.32660000000000011</v>
      </c>
    </row>
    <row r="123" spans="45:55" x14ac:dyDescent="0.25">
      <c r="AS123" s="15">
        <f t="shared" si="28"/>
        <v>112</v>
      </c>
      <c r="AT123" s="15">
        <f t="shared" si="29"/>
        <v>0.65700000000000003</v>
      </c>
      <c r="AU123" s="15">
        <f t="shared" si="20"/>
        <v>0.65023005874344286</v>
      </c>
      <c r="AV123" s="15">
        <f t="shared" si="30"/>
        <v>6.4000000000000003E-3</v>
      </c>
      <c r="AW123" s="15">
        <f t="shared" si="31"/>
        <v>3.2328000000000006</v>
      </c>
      <c r="AY123" s="15">
        <f t="shared" si="32"/>
        <v>112</v>
      </c>
      <c r="AZ123" s="15">
        <f t="shared" si="33"/>
        <v>1.1619999999999999</v>
      </c>
      <c r="BA123" s="15">
        <f t="shared" si="25"/>
        <v>0.28161330695774467</v>
      </c>
      <c r="BB123" s="15">
        <f t="shared" si="34"/>
        <v>1.1999999999999999E-3</v>
      </c>
      <c r="BC123" s="15">
        <f t="shared" si="35"/>
        <v>0.32780000000000009</v>
      </c>
    </row>
    <row r="124" spans="45:55" x14ac:dyDescent="0.25">
      <c r="AS124" s="15">
        <f t="shared" si="28"/>
        <v>113</v>
      </c>
      <c r="AT124" s="15">
        <f t="shared" si="29"/>
        <v>0.66600000000000004</v>
      </c>
      <c r="AU124" s="15">
        <f t="shared" si="20"/>
        <v>0.63187117873710441</v>
      </c>
      <c r="AV124" s="15">
        <f t="shared" si="30"/>
        <v>6.1999999999999998E-3</v>
      </c>
      <c r="AW124" s="15">
        <f t="shared" si="31"/>
        <v>3.2390000000000008</v>
      </c>
      <c r="AY124" s="15">
        <f t="shared" si="32"/>
        <v>113</v>
      </c>
      <c r="AZ124" s="15">
        <f t="shared" si="33"/>
        <v>1.1659999999999999</v>
      </c>
      <c r="BA124" s="15">
        <f t="shared" si="25"/>
        <v>0.27609086300014751</v>
      </c>
      <c r="BB124" s="15">
        <f t="shared" si="34"/>
        <v>1.1000000000000001E-3</v>
      </c>
      <c r="BC124" s="15">
        <f t="shared" si="35"/>
        <v>0.32890000000000008</v>
      </c>
    </row>
    <row r="125" spans="45:55" x14ac:dyDescent="0.25">
      <c r="AS125" s="15">
        <f t="shared" si="28"/>
        <v>114</v>
      </c>
      <c r="AT125" s="15">
        <f t="shared" si="29"/>
        <v>0.67500000000000004</v>
      </c>
      <c r="AU125" s="15">
        <f t="shared" si="20"/>
        <v>0.61393305650996499</v>
      </c>
      <c r="AV125" s="15">
        <f t="shared" si="30"/>
        <v>6.0000000000000001E-3</v>
      </c>
      <c r="AW125" s="15">
        <f t="shared" si="31"/>
        <v>3.2450000000000006</v>
      </c>
      <c r="AY125" s="15">
        <f t="shared" si="32"/>
        <v>114</v>
      </c>
      <c r="AZ125" s="15">
        <f t="shared" si="33"/>
        <v>1.17</v>
      </c>
      <c r="BA125" s="15">
        <f t="shared" si="25"/>
        <v>0.27062398072917682</v>
      </c>
      <c r="BB125" s="15">
        <f t="shared" si="34"/>
        <v>1.1000000000000001E-3</v>
      </c>
      <c r="BC125" s="15">
        <f t="shared" si="35"/>
        <v>0.33000000000000007</v>
      </c>
    </row>
    <row r="126" spans="45:55" x14ac:dyDescent="0.25">
      <c r="AS126" s="15">
        <f t="shared" si="28"/>
        <v>115</v>
      </c>
      <c r="AT126" s="15">
        <f t="shared" si="29"/>
        <v>0.68400000000000005</v>
      </c>
      <c r="AU126" s="15">
        <f t="shared" si="20"/>
        <v>0.59640782305576634</v>
      </c>
      <c r="AV126" s="15">
        <f t="shared" si="30"/>
        <v>5.8999999999999999E-3</v>
      </c>
      <c r="AW126" s="15">
        <f t="shared" si="31"/>
        <v>3.2509000000000006</v>
      </c>
      <c r="AY126" s="15">
        <f t="shared" si="32"/>
        <v>115</v>
      </c>
      <c r="AZ126" s="15">
        <f t="shared" si="33"/>
        <v>1.1739999999999999</v>
      </c>
      <c r="BA126" s="15">
        <f t="shared" si="25"/>
        <v>0.26521263705724601</v>
      </c>
      <c r="BB126" s="15">
        <f t="shared" si="34"/>
        <v>1.1000000000000001E-3</v>
      </c>
      <c r="BC126" s="15">
        <f t="shared" si="35"/>
        <v>0.33110000000000006</v>
      </c>
    </row>
    <row r="127" spans="45:55" x14ac:dyDescent="0.25">
      <c r="AS127" s="15">
        <f t="shared" si="28"/>
        <v>116</v>
      </c>
      <c r="AT127" s="15">
        <f t="shared" si="29"/>
        <v>0.69299999999999995</v>
      </c>
      <c r="AU127" s="15">
        <f t="shared" si="20"/>
        <v>0.57928769421044113</v>
      </c>
      <c r="AV127" s="15">
        <f t="shared" si="30"/>
        <v>5.7000000000000002E-3</v>
      </c>
      <c r="AW127" s="15">
        <f t="shared" si="31"/>
        <v>3.2566000000000006</v>
      </c>
      <c r="AY127" s="15">
        <f t="shared" si="32"/>
        <v>116</v>
      </c>
      <c r="AZ127" s="15">
        <f t="shared" si="33"/>
        <v>1.1779999999999999</v>
      </c>
      <c r="BA127" s="15">
        <f t="shared" si="25"/>
        <v>0.25985680841216974</v>
      </c>
      <c r="BB127" s="15">
        <f t="shared" si="34"/>
        <v>1.1000000000000001E-3</v>
      </c>
      <c r="BC127" s="15">
        <f t="shared" si="35"/>
        <v>0.33220000000000005</v>
      </c>
    </row>
    <row r="128" spans="45:55" x14ac:dyDescent="0.25">
      <c r="AS128" s="15">
        <f t="shared" si="28"/>
        <v>117</v>
      </c>
      <c r="AT128" s="15">
        <f t="shared" si="29"/>
        <v>0.70199999999999996</v>
      </c>
      <c r="AU128" s="15">
        <f t="shared" si="20"/>
        <v>0.56256497305500153</v>
      </c>
      <c r="AV128" s="15">
        <f t="shared" si="30"/>
        <v>5.4999999999999997E-3</v>
      </c>
      <c r="AW128" s="15">
        <f t="shared" si="31"/>
        <v>3.2621000000000007</v>
      </c>
      <c r="AY128" s="15">
        <f t="shared" si="32"/>
        <v>117</v>
      </c>
      <c r="AZ128" s="15">
        <f t="shared" si="33"/>
        <v>1.1819999999999999</v>
      </c>
      <c r="BA128" s="15">
        <f t="shared" si="25"/>
        <v>0.25455647075888721</v>
      </c>
      <c r="BB128" s="15">
        <f t="shared" si="34"/>
        <v>1E-3</v>
      </c>
      <c r="BC128" s="15">
        <f t="shared" si="35"/>
        <v>0.33320000000000005</v>
      </c>
    </row>
    <row r="129" spans="45:55" x14ac:dyDescent="0.25">
      <c r="AS129" s="15">
        <f t="shared" si="28"/>
        <v>118</v>
      </c>
      <c r="AT129" s="15">
        <f t="shared" si="29"/>
        <v>0.71099999999999997</v>
      </c>
      <c r="AU129" s="15">
        <f t="shared" si="20"/>
        <v>0.54623205212670589</v>
      </c>
      <c r="AV129" s="15">
        <f t="shared" si="30"/>
        <v>5.4000000000000003E-3</v>
      </c>
      <c r="AW129" s="15">
        <f t="shared" si="31"/>
        <v>3.2675000000000005</v>
      </c>
      <c r="AY129" s="15">
        <f t="shared" si="32"/>
        <v>118</v>
      </c>
      <c r="AZ129" s="15">
        <f t="shared" si="33"/>
        <v>1.1859999999999999</v>
      </c>
      <c r="BA129" s="15">
        <f t="shared" si="25"/>
        <v>0.24931159962095537</v>
      </c>
      <c r="BB129" s="15">
        <f t="shared" si="34"/>
        <v>1E-3</v>
      </c>
      <c r="BC129" s="15">
        <f t="shared" si="35"/>
        <v>0.33420000000000005</v>
      </c>
    </row>
    <row r="130" spans="45:55" x14ac:dyDescent="0.25">
      <c r="AS130" s="15">
        <f t="shared" si="28"/>
        <v>119</v>
      </c>
      <c r="AT130" s="15">
        <f t="shared" si="29"/>
        <v>0.72</v>
      </c>
      <c r="AU130" s="15">
        <f t="shared" si="20"/>
        <v>0.53028141544574148</v>
      </c>
      <c r="AV130" s="15">
        <f t="shared" si="30"/>
        <v>5.1999999999999998E-3</v>
      </c>
      <c r="AW130" s="15">
        <f t="shared" si="31"/>
        <v>3.2727000000000004</v>
      </c>
      <c r="AY130" s="15">
        <f t="shared" si="32"/>
        <v>119</v>
      </c>
      <c r="AZ130" s="15">
        <f t="shared" si="33"/>
        <v>1.19</v>
      </c>
      <c r="BA130" s="15">
        <f t="shared" si="25"/>
        <v>0.2441221701018105</v>
      </c>
      <c r="BB130" s="15">
        <f t="shared" si="34"/>
        <v>1E-3</v>
      </c>
      <c r="BC130" s="15">
        <f t="shared" si="35"/>
        <v>0.33520000000000005</v>
      </c>
    </row>
    <row r="131" spans="45:55" x14ac:dyDescent="0.25">
      <c r="AS131" s="15">
        <f t="shared" si="28"/>
        <v>120</v>
      </c>
      <c r="AT131" s="15">
        <f t="shared" si="29"/>
        <v>0.72899999999999998</v>
      </c>
      <c r="AU131" s="15">
        <f t="shared" si="20"/>
        <v>0.51470564036453936</v>
      </c>
      <c r="AV131" s="15">
        <f t="shared" si="30"/>
        <v>5.0000000000000001E-3</v>
      </c>
      <c r="AW131" s="15">
        <f t="shared" si="31"/>
        <v>3.2777000000000003</v>
      </c>
      <c r="AY131" s="15">
        <f t="shared" si="32"/>
        <v>120</v>
      </c>
      <c r="AZ131" s="15">
        <f t="shared" si="33"/>
        <v>1.194</v>
      </c>
      <c r="BA131" s="15">
        <f t="shared" si="25"/>
        <v>0.23898815690580028</v>
      </c>
      <c r="BB131" s="15">
        <f t="shared" si="34"/>
        <v>1E-3</v>
      </c>
      <c r="BC131" s="15">
        <f t="shared" si="35"/>
        <v>0.33620000000000005</v>
      </c>
    </row>
    <row r="132" spans="45:55" x14ac:dyDescent="0.25">
      <c r="AS132" s="15">
        <f t="shared" si="28"/>
        <v>121</v>
      </c>
      <c r="AT132" s="15">
        <f t="shared" si="29"/>
        <v>0.73799999999999999</v>
      </c>
      <c r="AU132" s="15">
        <f t="shared" si="20"/>
        <v>0.49949739924671704</v>
      </c>
      <c r="AV132" s="15">
        <f t="shared" si="30"/>
        <v>4.8999999999999998E-3</v>
      </c>
      <c r="AW132" s="15">
        <f t="shared" si="31"/>
        <v>3.2826000000000004</v>
      </c>
      <c r="AY132" s="15">
        <f t="shared" si="32"/>
        <v>121</v>
      </c>
      <c r="AZ132" s="15">
        <f t="shared" si="33"/>
        <v>1.198</v>
      </c>
      <c r="BA132" s="15">
        <f t="shared" si="25"/>
        <v>0.23390953435898498</v>
      </c>
      <c r="BB132" s="15">
        <f t="shared" si="34"/>
        <v>1E-3</v>
      </c>
      <c r="BC132" s="15">
        <f t="shared" si="35"/>
        <v>0.33720000000000006</v>
      </c>
    </row>
    <row r="133" spans="45:55" x14ac:dyDescent="0.25">
      <c r="AS133" s="15">
        <f t="shared" si="28"/>
        <v>122</v>
      </c>
      <c r="AT133" s="15">
        <f t="shared" si="29"/>
        <v>0.747</v>
      </c>
      <c r="AU133" s="15">
        <f t="shared" si="20"/>
        <v>0.48464946098249939</v>
      </c>
      <c r="AV133" s="15">
        <f t="shared" si="30"/>
        <v>4.7999999999999996E-3</v>
      </c>
      <c r="AW133" s="15">
        <f t="shared" si="31"/>
        <v>3.2874000000000003</v>
      </c>
      <c r="AY133" s="15">
        <f t="shared" si="32"/>
        <v>122</v>
      </c>
      <c r="AZ133" s="15">
        <f t="shared" si="33"/>
        <v>1.202</v>
      </c>
      <c r="BA133" s="15">
        <f t="shared" si="25"/>
        <v>0.22888627642970852</v>
      </c>
      <c r="BB133" s="15">
        <f t="shared" si="34"/>
        <v>8.9999999999999998E-4</v>
      </c>
      <c r="BC133" s="15">
        <f t="shared" si="35"/>
        <v>0.33810000000000007</v>
      </c>
    </row>
    <row r="134" spans="45:55" x14ac:dyDescent="0.25">
      <c r="AS134" s="15">
        <f t="shared" si="28"/>
        <v>123</v>
      </c>
      <c r="AT134" s="15">
        <f t="shared" si="29"/>
        <v>0.75600000000000001</v>
      </c>
      <c r="AU134" s="15">
        <f t="shared" si="20"/>
        <v>0.4701546923473448</v>
      </c>
      <c r="AV134" s="15">
        <f t="shared" si="30"/>
        <v>4.5999999999999999E-3</v>
      </c>
      <c r="AW134" s="15">
        <f t="shared" si="31"/>
        <v>3.2920000000000003</v>
      </c>
      <c r="AY134" s="15">
        <f t="shared" si="32"/>
        <v>123</v>
      </c>
      <c r="AZ134" s="15">
        <f t="shared" si="33"/>
        <v>1.206</v>
      </c>
      <c r="BA134" s="15">
        <f t="shared" si="25"/>
        <v>0.22391835674893928</v>
      </c>
      <c r="BB134" s="15">
        <f t="shared" si="34"/>
        <v>8.9999999999999998E-4</v>
      </c>
      <c r="BC134" s="15">
        <f t="shared" si="35"/>
        <v>0.33900000000000008</v>
      </c>
    </row>
    <row r="135" spans="45:55" x14ac:dyDescent="0.25">
      <c r="AS135" s="15">
        <f t="shared" si="28"/>
        <v>124</v>
      </c>
      <c r="AT135" s="15">
        <f t="shared" si="29"/>
        <v>0.76500000000000001</v>
      </c>
      <c r="AU135" s="15">
        <f t="shared" si="20"/>
        <v>0.45600605921036225</v>
      </c>
      <c r="AV135" s="15">
        <f t="shared" si="30"/>
        <v>4.4999999999999997E-3</v>
      </c>
      <c r="AW135" s="15">
        <f t="shared" si="31"/>
        <v>3.2965000000000004</v>
      </c>
      <c r="AY135" s="15">
        <f t="shared" si="32"/>
        <v>124</v>
      </c>
      <c r="AZ135" s="15">
        <f t="shared" si="33"/>
        <v>1.21</v>
      </c>
      <c r="BA135" s="15">
        <f t="shared" si="25"/>
        <v>0.21900574863038097</v>
      </c>
      <c r="BB135" s="15">
        <f t="shared" si="34"/>
        <v>8.9999999999999998E-4</v>
      </c>
      <c r="BC135" s="15">
        <f t="shared" si="35"/>
        <v>0.33990000000000009</v>
      </c>
    </row>
    <row r="136" spans="45:55" x14ac:dyDescent="0.25">
      <c r="AS136" s="15">
        <f t="shared" si="28"/>
        <v>125</v>
      </c>
      <c r="AT136" s="15">
        <f t="shared" si="29"/>
        <v>0.77400000000000002</v>
      </c>
      <c r="AU136" s="15">
        <f t="shared" si="20"/>
        <v>0.44219662759895689</v>
      </c>
      <c r="AV136" s="15">
        <f t="shared" si="30"/>
        <v>4.3E-3</v>
      </c>
      <c r="AW136" s="15">
        <f t="shared" si="31"/>
        <v>3.3008000000000006</v>
      </c>
      <c r="AY136" s="15">
        <f t="shared" si="32"/>
        <v>125</v>
      </c>
      <c r="AZ136" s="15">
        <f t="shared" si="33"/>
        <v>1.214</v>
      </c>
      <c r="BA136" s="15">
        <f t="shared" si="25"/>
        <v>0.2141484250903532</v>
      </c>
      <c r="BB136" s="15">
        <f t="shared" si="34"/>
        <v>8.9999999999999998E-4</v>
      </c>
      <c r="BC136" s="15">
        <f t="shared" si="35"/>
        <v>0.3408000000000001</v>
      </c>
    </row>
    <row r="137" spans="45:55" x14ac:dyDescent="0.25">
      <c r="AS137" s="15">
        <f t="shared" si="28"/>
        <v>126</v>
      </c>
      <c r="AT137" s="15">
        <f t="shared" si="29"/>
        <v>0.78300000000000003</v>
      </c>
      <c r="AU137" s="15">
        <f t="shared" si="20"/>
        <v>0.4287195646260093</v>
      </c>
      <c r="AV137" s="15">
        <f t="shared" si="30"/>
        <v>4.1999999999999997E-3</v>
      </c>
      <c r="AW137" s="15">
        <f t="shared" si="31"/>
        <v>3.3050000000000006</v>
      </c>
      <c r="AY137" s="15">
        <f t="shared" si="32"/>
        <v>126</v>
      </c>
      <c r="AZ137" s="15">
        <f t="shared" si="33"/>
        <v>1.218</v>
      </c>
      <c r="BA137" s="15">
        <f t="shared" si="25"/>
        <v>0.20934635886744293</v>
      </c>
      <c r="BB137" s="15">
        <f t="shared" si="34"/>
        <v>8.9999999999999998E-4</v>
      </c>
      <c r="BC137" s="15">
        <f t="shared" si="35"/>
        <v>0.34170000000000011</v>
      </c>
    </row>
    <row r="138" spans="45:55" x14ac:dyDescent="0.25">
      <c r="AS138" s="15">
        <f t="shared" si="28"/>
        <v>127</v>
      </c>
      <c r="AT138" s="15">
        <f t="shared" si="29"/>
        <v>0.79200000000000004</v>
      </c>
      <c r="AU138" s="15">
        <f t="shared" si="20"/>
        <v>0.41556813928573877</v>
      </c>
      <c r="AV138" s="15">
        <f t="shared" si="30"/>
        <v>4.1000000000000003E-3</v>
      </c>
      <c r="AW138" s="15">
        <f t="shared" si="31"/>
        <v>3.3091000000000008</v>
      </c>
      <c r="AY138" s="15">
        <f t="shared" si="32"/>
        <v>127</v>
      </c>
      <c r="AZ138" s="15">
        <f t="shared" si="33"/>
        <v>1.222</v>
      </c>
      <c r="BA138" s="15">
        <f t="shared" si="25"/>
        <v>0.20459952244192534</v>
      </c>
      <c r="BB138" s="15">
        <f t="shared" si="34"/>
        <v>8.0000000000000004E-4</v>
      </c>
      <c r="BC138" s="15">
        <f t="shared" si="35"/>
        <v>0.34250000000000014</v>
      </c>
    </row>
    <row r="139" spans="45:55" x14ac:dyDescent="0.25">
      <c r="AS139" s="15">
        <f t="shared" si="28"/>
        <v>128</v>
      </c>
      <c r="AT139" s="15">
        <f t="shared" si="29"/>
        <v>0.80100000000000005</v>
      </c>
      <c r="AU139" s="15">
        <f t="shared" si="20"/>
        <v>0.40273572312425748</v>
      </c>
      <c r="AV139" s="15">
        <f t="shared" si="30"/>
        <v>3.8999999999999998E-3</v>
      </c>
      <c r="AW139" s="15">
        <f t="shared" si="31"/>
        <v>3.3130000000000006</v>
      </c>
      <c r="AY139" s="15">
        <f t="shared" si="32"/>
        <v>128</v>
      </c>
      <c r="AZ139" s="15">
        <f t="shared" si="33"/>
        <v>1.226</v>
      </c>
      <c r="BA139" s="15">
        <f t="shared" si="25"/>
        <v>0.19990788805495599</v>
      </c>
      <c r="BB139" s="15">
        <f t="shared" si="34"/>
        <v>8.0000000000000004E-4</v>
      </c>
      <c r="BC139" s="15">
        <f t="shared" si="35"/>
        <v>0.34330000000000016</v>
      </c>
    </row>
    <row r="140" spans="45:55" x14ac:dyDescent="0.25">
      <c r="AS140" s="15">
        <f t="shared" si="28"/>
        <v>129</v>
      </c>
      <c r="AT140" s="15">
        <f t="shared" si="29"/>
        <v>0.81</v>
      </c>
      <c r="AU140" s="15">
        <f t="shared" si="20"/>
        <v>0.39021579079067681</v>
      </c>
      <c r="AV140" s="15">
        <f t="shared" si="30"/>
        <v>3.8E-3</v>
      </c>
      <c r="AW140" s="15">
        <f t="shared" si="31"/>
        <v>3.3168000000000006</v>
      </c>
      <c r="AY140" s="15">
        <f t="shared" si="32"/>
        <v>129</v>
      </c>
      <c r="AZ140" s="15">
        <f t="shared" si="33"/>
        <v>1.23</v>
      </c>
      <c r="BA140" s="15">
        <f t="shared" si="25"/>
        <v>0.19527142772753359</v>
      </c>
      <c r="BB140" s="15">
        <f t="shared" si="34"/>
        <v>8.0000000000000004E-4</v>
      </c>
      <c r="BC140" s="15">
        <f t="shared" si="35"/>
        <v>0.34410000000000018</v>
      </c>
    </row>
    <row r="141" spans="45:55" x14ac:dyDescent="0.25">
      <c r="AS141" s="15">
        <f t="shared" ref="AS141:AS172" si="36">IF(AT141="","",AS140+1)</f>
        <v>130</v>
      </c>
      <c r="AT141" s="15">
        <f t="shared" ref="AT141:AT172" si="37">IF(AT140&gt;=$AS$3,"",IF($AT$5&gt;1000,"",ROUNDDOWN(AT140+$AT$7,3)))</f>
        <v>0.81899999999999995</v>
      </c>
      <c r="AU141" s="15">
        <f t="shared" ref="AU141:AU204" si="38">POWER(COS(AT141),2)*EXP($AQ$3*($A$16/2*SIN(AT141)-$E$3))</f>
        <v>0.37800192047447317</v>
      </c>
      <c r="AV141" s="15">
        <f t="shared" ref="AV141:AV172" si="39">IF(AT141="","",ROUNDDOWN(((AU140+AU141)*$AT$7)/2,4))</f>
        <v>3.7000000000000002E-3</v>
      </c>
      <c r="AW141" s="15">
        <f t="shared" ref="AW141:AW172" si="40">IF(AT141="","",AW140+AV141)</f>
        <v>3.3205000000000005</v>
      </c>
      <c r="AY141" s="15">
        <f t="shared" ref="AY141:AY172" si="41">IF(AZ141="","",AY140+1)</f>
        <v>130</v>
      </c>
      <c r="AZ141" s="15">
        <f t="shared" ref="AZ141:AZ172" si="42">IF(AZ140&gt;=$AY$3,"",IF($AZ$5&gt;1000,"",ROUNDDOWN(AZ140+$AZ$7,3)))</f>
        <v>1.234</v>
      </c>
      <c r="BA141" s="15">
        <f t="shared" ref="BA141:BA204" si="43">POWER(COS(AZ141),2)*EXP($AQ$3*($A$12/2*SIN(AZ141)-$E$3))</f>
        <v>0.19069011327923313</v>
      </c>
      <c r="BB141" s="15">
        <f t="shared" ref="BB141:BB172" si="44">IF(AZ141="","",ROUNDDOWN(((BA140+BA141)*$AZ$7)/2,4))</f>
        <v>8.0000000000000004E-4</v>
      </c>
      <c r="BC141" s="15">
        <f t="shared" ref="BC141:BC172" si="45">IF(AZ141="","",BC140+BB141)</f>
        <v>0.34490000000000021</v>
      </c>
    </row>
    <row r="142" spans="45:55" x14ac:dyDescent="0.25">
      <c r="AS142" s="15">
        <f t="shared" si="36"/>
        <v>131</v>
      </c>
      <c r="AT142" s="15">
        <f t="shared" si="37"/>
        <v>0.82799999999999996</v>
      </c>
      <c r="AU142" s="15">
        <f t="shared" si="38"/>
        <v>0.36608779423467319</v>
      </c>
      <c r="AV142" s="15">
        <f t="shared" si="39"/>
        <v>3.5999999999999999E-3</v>
      </c>
      <c r="AW142" s="15">
        <f t="shared" si="40"/>
        <v>3.3241000000000005</v>
      </c>
      <c r="AY142" s="15">
        <f t="shared" si="41"/>
        <v>131</v>
      </c>
      <c r="AZ142" s="15">
        <f t="shared" si="42"/>
        <v>1.238</v>
      </c>
      <c r="BA142" s="15">
        <f t="shared" si="43"/>
        <v>0.18616391634671092</v>
      </c>
      <c r="BB142" s="15">
        <f t="shared" si="44"/>
        <v>8.0000000000000004E-4</v>
      </c>
      <c r="BC142" s="15">
        <f t="shared" si="45"/>
        <v>0.34570000000000023</v>
      </c>
    </row>
    <row r="143" spans="45:55" x14ac:dyDescent="0.25">
      <c r="AS143" s="15">
        <f t="shared" si="36"/>
        <v>132</v>
      </c>
      <c r="AT143" s="15">
        <f t="shared" si="37"/>
        <v>0.83699999999999997</v>
      </c>
      <c r="AU143" s="15">
        <f t="shared" si="38"/>
        <v>0.35446719822627398</v>
      </c>
      <c r="AV143" s="15">
        <f t="shared" si="39"/>
        <v>3.5000000000000001E-3</v>
      </c>
      <c r="AW143" s="15">
        <f t="shared" si="40"/>
        <v>3.3276000000000003</v>
      </c>
      <c r="AY143" s="15">
        <f t="shared" si="41"/>
        <v>132</v>
      </c>
      <c r="AZ143" s="15">
        <f t="shared" si="42"/>
        <v>1.242</v>
      </c>
      <c r="BA143" s="15">
        <f t="shared" si="43"/>
        <v>0.18169280840198054</v>
      </c>
      <c r="BB143" s="15">
        <f t="shared" si="44"/>
        <v>6.9999999999999999E-4</v>
      </c>
      <c r="BC143" s="15">
        <f t="shared" si="45"/>
        <v>0.34640000000000021</v>
      </c>
    </row>
    <row r="144" spans="45:55" x14ac:dyDescent="0.25">
      <c r="AS144" s="15">
        <f t="shared" si="36"/>
        <v>133</v>
      </c>
      <c r="AT144" s="15">
        <f t="shared" si="37"/>
        <v>0.84599999999999997</v>
      </c>
      <c r="AU144" s="15">
        <f t="shared" si="38"/>
        <v>0.34313402282915323</v>
      </c>
      <c r="AV144" s="15">
        <f t="shared" si="39"/>
        <v>3.3999999999999998E-3</v>
      </c>
      <c r="AW144" s="15">
        <f t="shared" si="40"/>
        <v>3.3310000000000004</v>
      </c>
      <c r="AY144" s="15">
        <f t="shared" si="41"/>
        <v>133</v>
      </c>
      <c r="AZ144" s="15">
        <f t="shared" si="42"/>
        <v>1.246</v>
      </c>
      <c r="BA144" s="15">
        <f t="shared" si="43"/>
        <v>0.17727676077046017</v>
      </c>
      <c r="BB144" s="15">
        <f t="shared" si="44"/>
        <v>6.9999999999999999E-4</v>
      </c>
      <c r="BC144" s="15">
        <f t="shared" si="45"/>
        <v>0.34710000000000019</v>
      </c>
    </row>
    <row r="145" spans="45:55" x14ac:dyDescent="0.25">
      <c r="AS145" s="15">
        <f t="shared" si="36"/>
        <v>134</v>
      </c>
      <c r="AT145" s="15">
        <f t="shared" si="37"/>
        <v>0.85499999999999998</v>
      </c>
      <c r="AU145" s="15">
        <f t="shared" si="38"/>
        <v>0.33208226268458785</v>
      </c>
      <c r="AV145" s="15">
        <f t="shared" si="39"/>
        <v>3.2000000000000002E-3</v>
      </c>
      <c r="AW145" s="15">
        <f t="shared" si="40"/>
        <v>3.3342000000000005</v>
      </c>
      <c r="AY145" s="15">
        <f t="shared" si="41"/>
        <v>134</v>
      </c>
      <c r="AZ145" s="15">
        <f t="shared" si="42"/>
        <v>1.25</v>
      </c>
      <c r="BA145" s="15">
        <f t="shared" si="43"/>
        <v>0.17291574464879259</v>
      </c>
      <c r="BB145" s="15">
        <f t="shared" si="44"/>
        <v>6.9999999999999999E-4</v>
      </c>
      <c r="BC145" s="15">
        <f t="shared" si="45"/>
        <v>0.34780000000000016</v>
      </c>
    </row>
    <row r="146" spans="45:55" x14ac:dyDescent="0.25">
      <c r="AS146" s="15">
        <f t="shared" si="36"/>
        <v>135</v>
      </c>
      <c r="AT146" s="15">
        <f t="shared" si="37"/>
        <v>0.86399999999999999</v>
      </c>
      <c r="AU146" s="15">
        <f t="shared" si="38"/>
        <v>0.32130601664434238</v>
      </c>
      <c r="AV146" s="15">
        <f t="shared" si="39"/>
        <v>3.0999999999999999E-3</v>
      </c>
      <c r="AW146" s="15">
        <f t="shared" si="40"/>
        <v>3.3373000000000004</v>
      </c>
      <c r="AY146" s="15">
        <f t="shared" si="41"/>
        <v>135</v>
      </c>
      <c r="AZ146" s="15">
        <f t="shared" si="42"/>
        <v>1.254</v>
      </c>
      <c r="BA146" s="15">
        <f t="shared" si="43"/>
        <v>0.16860973112243607</v>
      </c>
      <c r="BB146" s="15">
        <f t="shared" si="44"/>
        <v>6.9999999999999999E-4</v>
      </c>
      <c r="BC146" s="15">
        <f t="shared" si="45"/>
        <v>0.34850000000000014</v>
      </c>
    </row>
    <row r="147" spans="45:55" x14ac:dyDescent="0.25">
      <c r="AS147" s="15">
        <f t="shared" si="36"/>
        <v>136</v>
      </c>
      <c r="AT147" s="15">
        <f t="shared" si="37"/>
        <v>0.873</v>
      </c>
      <c r="AU147" s="15">
        <f t="shared" si="38"/>
        <v>0.31079948763714571</v>
      </c>
      <c r="AV147" s="15">
        <f t="shared" si="39"/>
        <v>3.0000000000000001E-3</v>
      </c>
      <c r="AW147" s="15">
        <f t="shared" si="40"/>
        <v>3.3403000000000005</v>
      </c>
      <c r="AY147" s="15">
        <f t="shared" si="41"/>
        <v>136</v>
      </c>
      <c r="AZ147" s="15">
        <f t="shared" si="42"/>
        <v>1.258</v>
      </c>
      <c r="BA147" s="15">
        <f t="shared" si="43"/>
        <v>0.16435869118302843</v>
      </c>
      <c r="BB147" s="15">
        <f t="shared" si="44"/>
        <v>6.9999999999999999E-4</v>
      </c>
      <c r="BC147" s="15">
        <f t="shared" si="45"/>
        <v>0.34920000000000012</v>
      </c>
    </row>
    <row r="148" spans="45:55" x14ac:dyDescent="0.25">
      <c r="AS148" s="15">
        <f t="shared" si="36"/>
        <v>137</v>
      </c>
      <c r="AT148" s="15">
        <f t="shared" si="37"/>
        <v>0.88200000000000001</v>
      </c>
      <c r="AU148" s="15">
        <f t="shared" si="38"/>
        <v>0.30055698245722767</v>
      </c>
      <c r="AV148" s="15">
        <f t="shared" si="39"/>
        <v>2.8999999999999998E-3</v>
      </c>
      <c r="AW148" s="15">
        <f t="shared" si="40"/>
        <v>3.3432000000000004</v>
      </c>
      <c r="AY148" s="15">
        <f t="shared" si="41"/>
        <v>137</v>
      </c>
      <c r="AZ148" s="15">
        <f t="shared" si="42"/>
        <v>1.262</v>
      </c>
      <c r="BA148" s="15">
        <f t="shared" si="43"/>
        <v>0.16016259574552369</v>
      </c>
      <c r="BB148" s="15">
        <f t="shared" si="44"/>
        <v>5.9999999999999995E-4</v>
      </c>
      <c r="BC148" s="15">
        <f t="shared" si="45"/>
        <v>0.34980000000000011</v>
      </c>
    </row>
    <row r="149" spans="45:55" x14ac:dyDescent="0.25">
      <c r="AS149" s="15">
        <f t="shared" si="36"/>
        <v>138</v>
      </c>
      <c r="AT149" s="15">
        <f t="shared" si="37"/>
        <v>0.89100000000000001</v>
      </c>
      <c r="AU149" s="15">
        <f t="shared" si="38"/>
        <v>0.29057291147944053</v>
      </c>
      <c r="AV149" s="15">
        <f t="shared" si="39"/>
        <v>2.8E-3</v>
      </c>
      <c r="AW149" s="15">
        <f t="shared" si="40"/>
        <v>3.3460000000000005</v>
      </c>
      <c r="AY149" s="15">
        <f t="shared" si="41"/>
        <v>138</v>
      </c>
      <c r="AZ149" s="15">
        <f t="shared" si="42"/>
        <v>1.266</v>
      </c>
      <c r="BA149" s="15">
        <f t="shared" si="43"/>
        <v>0.15602141566510119</v>
      </c>
      <c r="BB149" s="15">
        <f t="shared" si="44"/>
        <v>5.9999999999999995E-4</v>
      </c>
      <c r="BC149" s="15">
        <f t="shared" si="45"/>
        <v>0.3504000000000001</v>
      </c>
    </row>
    <row r="150" spans="45:55" x14ac:dyDescent="0.25">
      <c r="AS150" s="15">
        <f t="shared" si="36"/>
        <v>139</v>
      </c>
      <c r="AT150" s="15">
        <f t="shared" si="37"/>
        <v>0.9</v>
      </c>
      <c r="AU150" s="15">
        <f t="shared" si="38"/>
        <v>0.28084178830535017</v>
      </c>
      <c r="AV150" s="15">
        <f t="shared" si="39"/>
        <v>2.7000000000000001E-3</v>
      </c>
      <c r="AW150" s="15">
        <f t="shared" si="40"/>
        <v>3.3487000000000005</v>
      </c>
      <c r="AY150" s="15">
        <f t="shared" si="41"/>
        <v>139</v>
      </c>
      <c r="AZ150" s="15">
        <f t="shared" si="42"/>
        <v>1.27</v>
      </c>
      <c r="BA150" s="15">
        <f t="shared" si="43"/>
        <v>0.15193512175384793</v>
      </c>
      <c r="BB150" s="15">
        <f t="shared" si="44"/>
        <v>5.9999999999999995E-4</v>
      </c>
      <c r="BC150" s="15">
        <f t="shared" si="45"/>
        <v>0.35100000000000009</v>
      </c>
    </row>
    <row r="151" spans="45:55" x14ac:dyDescent="0.25">
      <c r="AS151" s="15">
        <f t="shared" si="36"/>
        <v>140</v>
      </c>
      <c r="AT151" s="15">
        <f t="shared" si="37"/>
        <v>0.90900000000000003</v>
      </c>
      <c r="AU151" s="15">
        <f t="shared" si="38"/>
        <v>0.27135822934453757</v>
      </c>
      <c r="AV151" s="15">
        <f t="shared" si="39"/>
        <v>2.5999999999999999E-3</v>
      </c>
      <c r="AW151" s="15">
        <f t="shared" si="40"/>
        <v>3.3513000000000006</v>
      </c>
      <c r="AY151" s="15">
        <f t="shared" si="41"/>
        <v>140</v>
      </c>
      <c r="AZ151" s="15">
        <f t="shared" si="42"/>
        <v>1.274</v>
      </c>
      <c r="BA151" s="15">
        <f t="shared" si="43"/>
        <v>0.14790368479721483</v>
      </c>
      <c r="BB151" s="15">
        <f t="shared" si="44"/>
        <v>5.9999999999999995E-4</v>
      </c>
      <c r="BC151" s="15">
        <f t="shared" si="45"/>
        <v>0.35160000000000008</v>
      </c>
    </row>
    <row r="152" spans="45:55" x14ac:dyDescent="0.25">
      <c r="AS152" s="15">
        <f t="shared" si="36"/>
        <v>141</v>
      </c>
      <c r="AT152" s="15">
        <f t="shared" si="37"/>
        <v>0.91800000000000004</v>
      </c>
      <c r="AU152" s="15">
        <f t="shared" si="38"/>
        <v>0.26211695333521301</v>
      </c>
      <c r="AV152" s="15">
        <f t="shared" si="39"/>
        <v>2.5999999999999999E-3</v>
      </c>
      <c r="AW152" s="15">
        <f t="shared" si="40"/>
        <v>3.3539000000000008</v>
      </c>
      <c r="AY152" s="15">
        <f t="shared" si="41"/>
        <v>141</v>
      </c>
      <c r="AZ152" s="15">
        <f t="shared" si="42"/>
        <v>1.278</v>
      </c>
      <c r="BA152" s="15">
        <f t="shared" si="43"/>
        <v>0.14392707557024628</v>
      </c>
      <c r="BB152" s="15">
        <f t="shared" si="44"/>
        <v>5.9999999999999995E-4</v>
      </c>
      <c r="BC152" s="15">
        <f t="shared" si="45"/>
        <v>0.35220000000000007</v>
      </c>
    </row>
    <row r="153" spans="45:55" x14ac:dyDescent="0.25">
      <c r="AS153" s="15">
        <f t="shared" si="36"/>
        <v>142</v>
      </c>
      <c r="AT153" s="15">
        <f t="shared" si="37"/>
        <v>0.92700000000000005</v>
      </c>
      <c r="AU153" s="15">
        <f t="shared" si="38"/>
        <v>0.25311278080810717</v>
      </c>
      <c r="AV153" s="15">
        <f t="shared" si="39"/>
        <v>2.5000000000000001E-3</v>
      </c>
      <c r="AW153" s="15">
        <f t="shared" si="40"/>
        <v>3.3564000000000007</v>
      </c>
      <c r="AY153" s="15">
        <f t="shared" si="41"/>
        <v>142</v>
      </c>
      <c r="AZ153" s="15">
        <f t="shared" si="42"/>
        <v>1.282</v>
      </c>
      <c r="BA153" s="15">
        <f t="shared" si="43"/>
        <v>0.14000526485358397</v>
      </c>
      <c r="BB153" s="15">
        <f t="shared" si="44"/>
        <v>5.9999999999999995E-4</v>
      </c>
      <c r="BC153" s="15">
        <f t="shared" si="45"/>
        <v>0.35280000000000006</v>
      </c>
    </row>
    <row r="154" spans="45:55" x14ac:dyDescent="0.25">
      <c r="AS154" s="15">
        <f t="shared" si="36"/>
        <v>143</v>
      </c>
      <c r="AT154" s="15">
        <f t="shared" si="37"/>
        <v>0.93600000000000005</v>
      </c>
      <c r="AU154" s="15">
        <f t="shared" si="38"/>
        <v>0.2443406334974674</v>
      </c>
      <c r="AV154" s="15">
        <f t="shared" si="39"/>
        <v>2.3999999999999998E-3</v>
      </c>
      <c r="AW154" s="15">
        <f t="shared" si="40"/>
        <v>3.3588000000000009</v>
      </c>
      <c r="AY154" s="15">
        <f t="shared" si="41"/>
        <v>143</v>
      </c>
      <c r="AZ154" s="15">
        <f t="shared" si="42"/>
        <v>1.286</v>
      </c>
      <c r="BA154" s="15">
        <f t="shared" si="43"/>
        <v>0.13613822344924487</v>
      </c>
      <c r="BB154" s="15">
        <f t="shared" si="44"/>
        <v>5.0000000000000001E-4</v>
      </c>
      <c r="BC154" s="15">
        <f t="shared" si="45"/>
        <v>0.35330000000000006</v>
      </c>
    </row>
    <row r="155" spans="45:55" x14ac:dyDescent="0.25">
      <c r="AS155" s="15">
        <f t="shared" si="36"/>
        <v>144</v>
      </c>
      <c r="AT155" s="15">
        <f t="shared" si="37"/>
        <v>0.94499999999999995</v>
      </c>
      <c r="AU155" s="15">
        <f t="shared" si="38"/>
        <v>0.23579553370285622</v>
      </c>
      <c r="AV155" s="15">
        <f t="shared" si="39"/>
        <v>2.3E-3</v>
      </c>
      <c r="AW155" s="15">
        <f t="shared" si="40"/>
        <v>3.3611000000000009</v>
      </c>
      <c r="AY155" s="15">
        <f t="shared" si="41"/>
        <v>144</v>
      </c>
      <c r="AZ155" s="15">
        <f t="shared" si="42"/>
        <v>1.29</v>
      </c>
      <c r="BA155" s="15">
        <f t="shared" si="43"/>
        <v>0.13232592219617428</v>
      </c>
      <c r="BB155" s="15">
        <f t="shared" si="44"/>
        <v>5.0000000000000001E-4</v>
      </c>
      <c r="BC155" s="15">
        <f t="shared" si="45"/>
        <v>0.35380000000000006</v>
      </c>
    </row>
    <row r="156" spans="45:55" x14ac:dyDescent="0.25">
      <c r="AS156" s="15">
        <f t="shared" si="36"/>
        <v>145</v>
      </c>
      <c r="AT156" s="15">
        <f t="shared" si="37"/>
        <v>0.95399999999999996</v>
      </c>
      <c r="AU156" s="15">
        <f t="shared" si="38"/>
        <v>0.22747260360531335</v>
      </c>
      <c r="AV156" s="15">
        <f t="shared" si="39"/>
        <v>2.2000000000000001E-3</v>
      </c>
      <c r="AW156" s="15">
        <f t="shared" si="40"/>
        <v>3.3633000000000011</v>
      </c>
      <c r="AY156" s="15">
        <f t="shared" si="41"/>
        <v>145</v>
      </c>
      <c r="AZ156" s="15">
        <f t="shared" si="42"/>
        <v>1.294</v>
      </c>
      <c r="BA156" s="15">
        <f t="shared" si="43"/>
        <v>0.12856833198557374</v>
      </c>
      <c r="BB156" s="15">
        <f t="shared" si="44"/>
        <v>5.0000000000000001E-4</v>
      </c>
      <c r="BC156" s="15">
        <f t="shared" si="45"/>
        <v>0.35430000000000006</v>
      </c>
    </row>
    <row r="157" spans="45:55" x14ac:dyDescent="0.25">
      <c r="AS157" s="15">
        <f t="shared" si="36"/>
        <v>146</v>
      </c>
      <c r="AT157" s="15">
        <f t="shared" si="37"/>
        <v>0.96299999999999997</v>
      </c>
      <c r="AU157" s="15">
        <f t="shared" si="38"/>
        <v>0.21936706454132199</v>
      </c>
      <c r="AV157" s="15">
        <f t="shared" si="39"/>
        <v>2.0999999999999999E-3</v>
      </c>
      <c r="AW157" s="15">
        <f t="shared" si="40"/>
        <v>3.3654000000000011</v>
      </c>
      <c r="AY157" s="15">
        <f t="shared" si="41"/>
        <v>146</v>
      </c>
      <c r="AZ157" s="15">
        <f t="shared" si="42"/>
        <v>1.298</v>
      </c>
      <c r="BA157" s="15">
        <f t="shared" si="43"/>
        <v>0.12486542377600396</v>
      </c>
      <c r="BB157" s="15">
        <f t="shared" si="44"/>
        <v>5.0000000000000001E-4</v>
      </c>
      <c r="BC157" s="15">
        <f t="shared" si="45"/>
        <v>0.35480000000000006</v>
      </c>
    </row>
    <row r="158" spans="45:55" x14ac:dyDescent="0.25">
      <c r="AS158" s="15">
        <f t="shared" si="36"/>
        <v>147</v>
      </c>
      <c r="AT158" s="15">
        <f t="shared" si="37"/>
        <v>0.97199999999999998</v>
      </c>
      <c r="AU158" s="15">
        <f t="shared" si="38"/>
        <v>0.21147423623788444</v>
      </c>
      <c r="AV158" s="15">
        <f t="shared" si="39"/>
        <v>2.0999999999999999E-3</v>
      </c>
      <c r="AW158" s="15">
        <f t="shared" si="40"/>
        <v>3.367500000000001</v>
      </c>
      <c r="AY158" s="15">
        <f t="shared" si="41"/>
        <v>147</v>
      </c>
      <c r="AZ158" s="15">
        <f t="shared" si="42"/>
        <v>1.302</v>
      </c>
      <c r="BA158" s="15">
        <f t="shared" si="43"/>
        <v>0.12121716860826405</v>
      </c>
      <c r="BB158" s="15">
        <f t="shared" si="44"/>
        <v>5.0000000000000001E-4</v>
      </c>
      <c r="BC158" s="15">
        <f t="shared" si="45"/>
        <v>0.35530000000000006</v>
      </c>
    </row>
    <row r="159" spans="45:55" x14ac:dyDescent="0.25">
      <c r="AS159" s="15">
        <f t="shared" si="36"/>
        <v>148</v>
      </c>
      <c r="AT159" s="15">
        <f t="shared" si="37"/>
        <v>0.98099999999999998</v>
      </c>
      <c r="AU159" s="15">
        <f t="shared" si="38"/>
        <v>0.2037895360118975</v>
      </c>
      <c r="AV159" s="15">
        <f t="shared" si="39"/>
        <v>2E-3</v>
      </c>
      <c r="AW159" s="15">
        <f t="shared" si="40"/>
        <v>3.3695000000000008</v>
      </c>
      <c r="AY159" s="15">
        <f t="shared" si="41"/>
        <v>148</v>
      </c>
      <c r="AZ159" s="15">
        <f t="shared" si="42"/>
        <v>1.306</v>
      </c>
      <c r="BA159" s="15">
        <f t="shared" si="43"/>
        <v>0.11762353762004638</v>
      </c>
      <c r="BB159" s="15">
        <f t="shared" si="44"/>
        <v>5.0000000000000001E-4</v>
      </c>
      <c r="BC159" s="15">
        <f t="shared" si="45"/>
        <v>0.35580000000000006</v>
      </c>
    </row>
    <row r="160" spans="45:55" x14ac:dyDescent="0.25">
      <c r="AS160" s="15">
        <f t="shared" si="36"/>
        <v>149</v>
      </c>
      <c r="AT160" s="15">
        <f t="shared" si="37"/>
        <v>0.99</v>
      </c>
      <c r="AU160" s="15">
        <f t="shared" si="38"/>
        <v>0.19630847793689085</v>
      </c>
      <c r="AV160" s="15">
        <f t="shared" si="39"/>
        <v>1.9E-3</v>
      </c>
      <c r="AW160" s="15">
        <f t="shared" si="40"/>
        <v>3.3714000000000008</v>
      </c>
      <c r="AY160" s="15">
        <f t="shared" si="41"/>
        <v>149</v>
      </c>
      <c r="AZ160" s="15">
        <f t="shared" si="42"/>
        <v>1.31</v>
      </c>
      <c r="BA160" s="15">
        <f t="shared" si="43"/>
        <v>0.11408450206036766</v>
      </c>
      <c r="BB160" s="15">
        <f t="shared" si="44"/>
        <v>4.0000000000000002E-4</v>
      </c>
      <c r="BC160" s="15">
        <f t="shared" si="45"/>
        <v>0.35620000000000007</v>
      </c>
    </row>
    <row r="161" spans="45:55" x14ac:dyDescent="0.25">
      <c r="AS161" s="15">
        <f t="shared" si="36"/>
        <v>150</v>
      </c>
      <c r="AT161" s="15">
        <f t="shared" si="37"/>
        <v>0.999</v>
      </c>
      <c r="AU161" s="15">
        <f t="shared" si="38"/>
        <v>0.18902667198007947</v>
      </c>
      <c r="AV161" s="15">
        <f t="shared" si="39"/>
        <v>1.8E-3</v>
      </c>
      <c r="AW161" s="15">
        <f t="shared" si="40"/>
        <v>3.3732000000000006</v>
      </c>
      <c r="AY161" s="15">
        <f t="shared" si="41"/>
        <v>150</v>
      </c>
      <c r="AZ161" s="15">
        <f t="shared" si="42"/>
        <v>1.3140000000000001</v>
      </c>
      <c r="BA161" s="15">
        <f t="shared" si="43"/>
        <v>0.11060003330377721</v>
      </c>
      <c r="BB161" s="15">
        <f t="shared" si="44"/>
        <v>4.0000000000000002E-4</v>
      </c>
      <c r="BC161" s="15">
        <f t="shared" si="45"/>
        <v>0.35660000000000008</v>
      </c>
    </row>
    <row r="162" spans="45:55" x14ac:dyDescent="0.25">
      <c r="AS162" s="15">
        <f t="shared" si="36"/>
        <v>151</v>
      </c>
      <c r="AT162" s="15">
        <f t="shared" si="37"/>
        <v>1.008</v>
      </c>
      <c r="AU162" s="15">
        <f t="shared" si="38"/>
        <v>0.1819398231125593</v>
      </c>
      <c r="AV162" s="15">
        <f t="shared" si="39"/>
        <v>1.8E-3</v>
      </c>
      <c r="AW162" s="15">
        <f t="shared" si="40"/>
        <v>3.3750000000000004</v>
      </c>
      <c r="AY162" s="15">
        <f t="shared" si="41"/>
        <v>151</v>
      </c>
      <c r="AZ162" s="15">
        <f t="shared" si="42"/>
        <v>1.3180000000000001</v>
      </c>
      <c r="BA162" s="15">
        <f t="shared" si="43"/>
        <v>0.1071701028643418</v>
      </c>
      <c r="BB162" s="15">
        <f t="shared" si="44"/>
        <v>4.0000000000000002E-4</v>
      </c>
      <c r="BC162" s="15">
        <f t="shared" si="45"/>
        <v>0.3570000000000001</v>
      </c>
    </row>
    <row r="163" spans="45:55" x14ac:dyDescent="0.25">
      <c r="AS163" s="15">
        <f t="shared" si="36"/>
        <v>152</v>
      </c>
      <c r="AT163" s="15">
        <f t="shared" si="37"/>
        <v>1.0169999999999999</v>
      </c>
      <c r="AU163" s="15">
        <f t="shared" si="38"/>
        <v>0.17504373039536938</v>
      </c>
      <c r="AV163" s="15">
        <f t="shared" si="39"/>
        <v>1.6999999999999999E-3</v>
      </c>
      <c r="AW163" s="15">
        <f t="shared" si="40"/>
        <v>3.3767000000000005</v>
      </c>
      <c r="AY163" s="15">
        <f t="shared" si="41"/>
        <v>152</v>
      </c>
      <c r="AZ163" s="15">
        <f t="shared" si="42"/>
        <v>1.3220000000000001</v>
      </c>
      <c r="BA163" s="15">
        <f t="shared" si="43"/>
        <v>0.10379468240940831</v>
      </c>
      <c r="BB163" s="15">
        <f t="shared" si="44"/>
        <v>4.0000000000000002E-4</v>
      </c>
      <c r="BC163" s="15">
        <f t="shared" si="45"/>
        <v>0.35740000000000011</v>
      </c>
    </row>
    <row r="164" spans="45:55" x14ac:dyDescent="0.25">
      <c r="AS164" s="15">
        <f t="shared" si="36"/>
        <v>153</v>
      </c>
      <c r="AT164" s="15">
        <f t="shared" si="37"/>
        <v>1.026</v>
      </c>
      <c r="AU164" s="15">
        <f t="shared" si="38"/>
        <v>0.16833428604402942</v>
      </c>
      <c r="AV164" s="15">
        <f t="shared" si="39"/>
        <v>1.6000000000000001E-3</v>
      </c>
      <c r="AW164" s="15">
        <f t="shared" si="40"/>
        <v>3.3783000000000003</v>
      </c>
      <c r="AY164" s="15">
        <f t="shared" si="41"/>
        <v>153</v>
      </c>
      <c r="AZ164" s="15">
        <f t="shared" si="42"/>
        <v>1.3260000000000001</v>
      </c>
      <c r="BA164" s="15">
        <f t="shared" si="43"/>
        <v>0.10047374377314387</v>
      </c>
      <c r="BB164" s="15">
        <f t="shared" si="44"/>
        <v>4.0000000000000002E-4</v>
      </c>
      <c r="BC164" s="15">
        <f t="shared" si="45"/>
        <v>0.35780000000000012</v>
      </c>
    </row>
    <row r="165" spans="45:55" x14ac:dyDescent="0.25">
      <c r="AS165" s="15">
        <f t="shared" si="36"/>
        <v>154</v>
      </c>
      <c r="AT165" s="15">
        <f t="shared" si="37"/>
        <v>1.0349999999999999</v>
      </c>
      <c r="AU165" s="15">
        <f t="shared" si="38"/>
        <v>0.1618074744740583</v>
      </c>
      <c r="AV165" s="15">
        <f t="shared" si="39"/>
        <v>1.6000000000000001E-3</v>
      </c>
      <c r="AW165" s="15">
        <f t="shared" si="40"/>
        <v>3.3799000000000001</v>
      </c>
      <c r="AY165" s="15">
        <f t="shared" si="41"/>
        <v>154</v>
      </c>
      <c r="AZ165" s="15">
        <f t="shared" si="42"/>
        <v>1.33</v>
      </c>
      <c r="BA165" s="15">
        <f t="shared" si="43"/>
        <v>9.7207258969854049E-2</v>
      </c>
      <c r="BB165" s="15">
        <f t="shared" si="44"/>
        <v>4.0000000000000002E-4</v>
      </c>
      <c r="BC165" s="15">
        <f t="shared" si="45"/>
        <v>0.35820000000000013</v>
      </c>
    </row>
    <row r="166" spans="45:55" x14ac:dyDescent="0.25">
      <c r="AS166" s="15">
        <f t="shared" si="36"/>
        <v>155</v>
      </c>
      <c r="AT166" s="15">
        <f t="shared" si="37"/>
        <v>1.044</v>
      </c>
      <c r="AU166" s="15">
        <f t="shared" si="38"/>
        <v>0.15545937132987037</v>
      </c>
      <c r="AV166" s="15">
        <f t="shared" si="39"/>
        <v>1.5E-3</v>
      </c>
      <c r="AW166" s="15">
        <f t="shared" si="40"/>
        <v>3.3814000000000002</v>
      </c>
      <c r="AY166" s="15">
        <f t="shared" si="41"/>
        <v>155</v>
      </c>
      <c r="AZ166" s="15">
        <f t="shared" si="42"/>
        <v>1.3340000000000001</v>
      </c>
      <c r="BA166" s="15">
        <f t="shared" si="43"/>
        <v>9.399520020707991E-2</v>
      </c>
      <c r="BB166" s="15">
        <f t="shared" si="44"/>
        <v>4.0000000000000002E-4</v>
      </c>
      <c r="BC166" s="15">
        <f t="shared" si="45"/>
        <v>0.35860000000000014</v>
      </c>
    </row>
    <row r="167" spans="45:55" x14ac:dyDescent="0.25">
      <c r="AS167" s="15">
        <f t="shared" si="36"/>
        <v>156</v>
      </c>
      <c r="AT167" s="15">
        <f t="shared" si="37"/>
        <v>1.0529999999999999</v>
      </c>
      <c r="AU167" s="15">
        <f t="shared" si="38"/>
        <v>0.14928614249935337</v>
      </c>
      <c r="AV167" s="15">
        <f t="shared" si="39"/>
        <v>1.4E-3</v>
      </c>
      <c r="AW167" s="15">
        <f t="shared" si="40"/>
        <v>3.3828</v>
      </c>
      <c r="AY167" s="15">
        <f t="shared" si="41"/>
        <v>156</v>
      </c>
      <c r="AZ167" s="15">
        <f t="shared" si="42"/>
        <v>1.3380000000000001</v>
      </c>
      <c r="BA167" s="15">
        <f t="shared" si="43"/>
        <v>9.0837539898473429E-2</v>
      </c>
      <c r="BB167" s="15">
        <f t="shared" si="44"/>
        <v>2.9999999999999997E-4</v>
      </c>
      <c r="BC167" s="15">
        <f t="shared" si="45"/>
        <v>0.35890000000000016</v>
      </c>
    </row>
    <row r="168" spans="45:55" x14ac:dyDescent="0.25">
      <c r="AS168" s="15">
        <f t="shared" si="36"/>
        <v>157</v>
      </c>
      <c r="AT168" s="15">
        <f t="shared" si="37"/>
        <v>1.0620000000000001</v>
      </c>
      <c r="AU168" s="15">
        <f t="shared" si="38"/>
        <v>0.14328404311632276</v>
      </c>
      <c r="AV168" s="15">
        <f t="shared" si="39"/>
        <v>1.4E-3</v>
      </c>
      <c r="AW168" s="15">
        <f t="shared" si="40"/>
        <v>3.3841999999999999</v>
      </c>
      <c r="AY168" s="15">
        <f t="shared" si="41"/>
        <v>157</v>
      </c>
      <c r="AZ168" s="15">
        <f t="shared" si="42"/>
        <v>1.3420000000000001</v>
      </c>
      <c r="BA168" s="15">
        <f t="shared" si="43"/>
        <v>8.7734250676452352E-2</v>
      </c>
      <c r="BB168" s="15">
        <f t="shared" si="44"/>
        <v>2.9999999999999997E-4</v>
      </c>
      <c r="BC168" s="15">
        <f t="shared" si="45"/>
        <v>0.35920000000000019</v>
      </c>
    </row>
    <row r="169" spans="45:55" x14ac:dyDescent="0.25">
      <c r="AS169" s="15">
        <f t="shared" si="36"/>
        <v>158</v>
      </c>
      <c r="AT169" s="15">
        <f t="shared" si="37"/>
        <v>1.071</v>
      </c>
      <c r="AU169" s="15">
        <f t="shared" si="38"/>
        <v>0.137449416552964</v>
      </c>
      <c r="AV169" s="15">
        <f t="shared" si="39"/>
        <v>1.2999999999999999E-3</v>
      </c>
      <c r="AW169" s="15">
        <f t="shared" si="40"/>
        <v>3.3855</v>
      </c>
      <c r="AY169" s="15">
        <f t="shared" si="41"/>
        <v>158</v>
      </c>
      <c r="AZ169" s="15">
        <f t="shared" si="42"/>
        <v>1.3460000000000001</v>
      </c>
      <c r="BA169" s="15">
        <f t="shared" si="43"/>
        <v>8.4685305404634773E-2</v>
      </c>
      <c r="BB169" s="15">
        <f t="shared" si="44"/>
        <v>2.9999999999999997E-4</v>
      </c>
      <c r="BC169" s="15">
        <f t="shared" si="45"/>
        <v>0.35950000000000021</v>
      </c>
    </row>
    <row r="170" spans="45:55" x14ac:dyDescent="0.25">
      <c r="AS170" s="15">
        <f t="shared" si="36"/>
        <v>159</v>
      </c>
      <c r="AT170" s="15">
        <f t="shared" si="37"/>
        <v>1.08</v>
      </c>
      <c r="AU170" s="15">
        <f t="shared" si="38"/>
        <v>0.13177869340426898</v>
      </c>
      <c r="AV170" s="15">
        <f t="shared" si="39"/>
        <v>1.2999999999999999E-3</v>
      </c>
      <c r="AW170" s="15">
        <f t="shared" si="40"/>
        <v>3.3868</v>
      </c>
      <c r="AY170" s="15">
        <f t="shared" si="41"/>
        <v>159</v>
      </c>
      <c r="AZ170" s="15">
        <f t="shared" si="42"/>
        <v>1.35</v>
      </c>
      <c r="BA170" s="15">
        <f t="shared" si="43"/>
        <v>8.1690677190052977E-2</v>
      </c>
      <c r="BB170" s="15">
        <f t="shared" si="44"/>
        <v>2.9999999999999997E-4</v>
      </c>
      <c r="BC170" s="15">
        <f t="shared" si="45"/>
        <v>0.35980000000000023</v>
      </c>
    </row>
    <row r="171" spans="45:55" x14ac:dyDescent="0.25">
      <c r="AS171" s="15">
        <f t="shared" si="36"/>
        <v>160</v>
      </c>
      <c r="AT171" s="15">
        <f t="shared" si="37"/>
        <v>1.089</v>
      </c>
      <c r="AU171" s="15">
        <f t="shared" si="38"/>
        <v>0.12626839046639629</v>
      </c>
      <c r="AV171" s="15">
        <f t="shared" si="39"/>
        <v>1.1999999999999999E-3</v>
      </c>
      <c r="AW171" s="15">
        <f t="shared" si="40"/>
        <v>3.3879999999999999</v>
      </c>
      <c r="AY171" s="15">
        <f t="shared" si="41"/>
        <v>160</v>
      </c>
      <c r="AZ171" s="15">
        <f t="shared" si="42"/>
        <v>1.3540000000000001</v>
      </c>
      <c r="BA171" s="15">
        <f t="shared" si="43"/>
        <v>7.8750339395148319E-2</v>
      </c>
      <c r="BB171" s="15">
        <f t="shared" si="44"/>
        <v>2.9999999999999997E-4</v>
      </c>
      <c r="BC171" s="15">
        <f t="shared" si="45"/>
        <v>0.36010000000000025</v>
      </c>
    </row>
    <row r="172" spans="45:55" x14ac:dyDescent="0.25">
      <c r="AS172" s="15">
        <f t="shared" si="36"/>
        <v>161</v>
      </c>
      <c r="AT172" s="15">
        <f t="shared" si="37"/>
        <v>1.0980000000000001</v>
      </c>
      <c r="AU172" s="15">
        <f t="shared" si="38"/>
        <v>0.12091510971078549</v>
      </c>
      <c r="AV172" s="15">
        <f t="shared" si="39"/>
        <v>1.1999999999999999E-3</v>
      </c>
      <c r="AW172" s="15">
        <f t="shared" si="40"/>
        <v>3.3891999999999998</v>
      </c>
      <c r="AY172" s="15">
        <f t="shared" si="41"/>
        <v>161</v>
      </c>
      <c r="AZ172" s="15">
        <f t="shared" si="42"/>
        <v>1.3580000000000001</v>
      </c>
      <c r="BA172" s="15">
        <f t="shared" si="43"/>
        <v>7.5864265649546236E-2</v>
      </c>
      <c r="BB172" s="15">
        <f t="shared" si="44"/>
        <v>2.9999999999999997E-4</v>
      </c>
      <c r="BC172" s="15">
        <f t="shared" si="45"/>
        <v>0.36040000000000028</v>
      </c>
    </row>
    <row r="173" spans="45:55" x14ac:dyDescent="0.25">
      <c r="AS173" s="15">
        <f t="shared" ref="AS173:AS204" si="46">IF(AT173="","",AS172+1)</f>
        <v>162</v>
      </c>
      <c r="AT173" s="15">
        <f t="shared" ref="AT173:AT204" si="47">IF(AT172&gt;=$AS$3,"",IF($AT$5&gt;1000,"",ROUNDDOWN(AT172+$AT$7,3)))</f>
        <v>1.107</v>
      </c>
      <c r="AU173" s="15">
        <f t="shared" si="38"/>
        <v>0.1157155372557828</v>
      </c>
      <c r="AV173" s="15">
        <f t="shared" ref="AV173:AV204" si="48">IF(AT173="","",ROUNDDOWN(((AU172+AU173)*$AT$7)/2,4))</f>
        <v>1.1000000000000001E-3</v>
      </c>
      <c r="AW173" s="15">
        <f t="shared" ref="AW173:AW204" si="49">IF(AT173="","",AW172+AV173)</f>
        <v>3.3902999999999999</v>
      </c>
      <c r="AY173" s="15">
        <f t="shared" ref="AY173:AY204" si="50">IF(AZ173="","",AY172+1)</f>
        <v>162</v>
      </c>
      <c r="AZ173" s="15">
        <f t="shared" ref="AZ173:AZ204" si="51">IF(AZ172&gt;=$AY$3,"",IF($AZ$5&gt;1000,"",ROUNDDOWN(AZ172+$AZ$7,3)))</f>
        <v>1.3620000000000001</v>
      </c>
      <c r="BA173" s="15">
        <f t="shared" si="43"/>
        <v>7.3032429861612347E-2</v>
      </c>
      <c r="BB173" s="15">
        <f t="shared" ref="BB173:BB204" si="52">IF(AZ173="","",ROUNDDOWN(((BA172+BA173)*$AZ$7)/2,4))</f>
        <v>2.9999999999999997E-4</v>
      </c>
      <c r="BC173" s="15">
        <f t="shared" ref="BC173:BC204" si="53">IF(AZ173="","",BC172+BB173)</f>
        <v>0.3607000000000003</v>
      </c>
    </row>
    <row r="174" spans="45:55" x14ac:dyDescent="0.25">
      <c r="AS174" s="15">
        <f t="shared" si="46"/>
        <v>163</v>
      </c>
      <c r="AT174" s="15">
        <f t="shared" si="47"/>
        <v>1.1160000000000001</v>
      </c>
      <c r="AU174" s="15">
        <f t="shared" si="38"/>
        <v>0.11066644233744384</v>
      </c>
      <c r="AV174" s="15">
        <f t="shared" si="48"/>
        <v>1.1000000000000001E-3</v>
      </c>
      <c r="AW174" s="15">
        <f t="shared" si="49"/>
        <v>3.3914</v>
      </c>
      <c r="AY174" s="15">
        <f t="shared" si="50"/>
        <v>163</v>
      </c>
      <c r="AZ174" s="15">
        <f t="shared" si="51"/>
        <v>1.3660000000000001</v>
      </c>
      <c r="BA174" s="15">
        <f t="shared" si="43"/>
        <v>7.0254806229789857E-2</v>
      </c>
      <c r="BB174" s="15">
        <f t="shared" si="52"/>
        <v>2.9999999999999997E-4</v>
      </c>
      <c r="BC174" s="15">
        <f t="shared" si="53"/>
        <v>0.36100000000000032</v>
      </c>
    </row>
    <row r="175" spans="45:55" x14ac:dyDescent="0.25">
      <c r="AS175" s="15">
        <f t="shared" si="46"/>
        <v>164</v>
      </c>
      <c r="AT175" s="15">
        <f t="shared" si="47"/>
        <v>1.125</v>
      </c>
      <c r="AU175" s="15">
        <f t="shared" si="38"/>
        <v>0.10576467628111057</v>
      </c>
      <c r="AV175" s="15">
        <f t="shared" si="48"/>
        <v>1E-3</v>
      </c>
      <c r="AW175" s="15">
        <f t="shared" si="49"/>
        <v>3.3923999999999999</v>
      </c>
      <c r="AY175" s="15">
        <f t="shared" si="50"/>
        <v>164</v>
      </c>
      <c r="AZ175" s="15">
        <f t="shared" si="51"/>
        <v>1.37</v>
      </c>
      <c r="BA175" s="15">
        <f t="shared" si="43"/>
        <v>6.7531369253718887E-2</v>
      </c>
      <c r="BB175" s="15">
        <f t="shared" si="52"/>
        <v>2.0000000000000001E-4</v>
      </c>
      <c r="BC175" s="15">
        <f t="shared" si="53"/>
        <v>0.3612000000000003</v>
      </c>
    </row>
    <row r="176" spans="45:55" x14ac:dyDescent="0.25">
      <c r="AS176" s="15">
        <f t="shared" si="46"/>
        <v>165</v>
      </c>
      <c r="AT176" s="15">
        <f t="shared" si="47"/>
        <v>1.1339999999999999</v>
      </c>
      <c r="AU176" s="15">
        <f t="shared" si="38"/>
        <v>0.10100717147527373</v>
      </c>
      <c r="AV176" s="15">
        <f t="shared" si="48"/>
        <v>1E-3</v>
      </c>
      <c r="AW176" s="15">
        <f t="shared" si="49"/>
        <v>3.3933999999999997</v>
      </c>
      <c r="AY176" s="15">
        <f t="shared" si="50"/>
        <v>165</v>
      </c>
      <c r="AZ176" s="15">
        <f t="shared" si="51"/>
        <v>1.3740000000000001</v>
      </c>
      <c r="BA176" s="15">
        <f t="shared" si="43"/>
        <v>6.4862093745137517E-2</v>
      </c>
      <c r="BB176" s="15">
        <f t="shared" si="52"/>
        <v>2.0000000000000001E-4</v>
      </c>
      <c r="BC176" s="15">
        <f t="shared" si="53"/>
        <v>0.36140000000000028</v>
      </c>
    </row>
    <row r="177" spans="45:55" x14ac:dyDescent="0.25">
      <c r="AS177" s="15">
        <f t="shared" si="46"/>
        <v>166</v>
      </c>
      <c r="AT177" s="15">
        <f t="shared" si="47"/>
        <v>1.143</v>
      </c>
      <c r="AU177" s="15">
        <f t="shared" si="38"/>
        <v>9.6390940349167453E-2</v>
      </c>
      <c r="AV177" s="15">
        <f t="shared" si="48"/>
        <v>8.9999999999999998E-4</v>
      </c>
      <c r="AW177" s="15">
        <f t="shared" si="49"/>
        <v>3.3942999999999999</v>
      </c>
      <c r="AY177" s="15">
        <f t="shared" si="50"/>
        <v>166</v>
      </c>
      <c r="AZ177" s="15">
        <f t="shared" si="51"/>
        <v>1.3779999999999999</v>
      </c>
      <c r="BA177" s="15">
        <f t="shared" si="43"/>
        <v>6.2246954838565516E-2</v>
      </c>
      <c r="BB177" s="15">
        <f t="shared" si="52"/>
        <v>2.0000000000000001E-4</v>
      </c>
      <c r="BC177" s="15">
        <f t="shared" si="53"/>
        <v>0.36160000000000025</v>
      </c>
    </row>
    <row r="178" spans="45:55" x14ac:dyDescent="0.25">
      <c r="AS178" s="15">
        <f t="shared" si="46"/>
        <v>167</v>
      </c>
      <c r="AT178" s="15">
        <f t="shared" si="47"/>
        <v>1.1519999999999999</v>
      </c>
      <c r="AU178" s="15">
        <f t="shared" si="38"/>
        <v>9.1913074355466293E-2</v>
      </c>
      <c r="AV178" s="15">
        <f t="shared" si="48"/>
        <v>8.9999999999999998E-4</v>
      </c>
      <c r="AW178" s="15">
        <f t="shared" si="49"/>
        <v>3.3952</v>
      </c>
      <c r="AY178" s="15">
        <f t="shared" si="50"/>
        <v>167</v>
      </c>
      <c r="AZ178" s="15">
        <f t="shared" si="51"/>
        <v>1.3819999999999999</v>
      </c>
      <c r="BA178" s="15">
        <f t="shared" si="43"/>
        <v>5.9685928001770187E-2</v>
      </c>
      <c r="BB178" s="15">
        <f t="shared" si="52"/>
        <v>2.0000000000000001E-4</v>
      </c>
      <c r="BC178" s="15">
        <f t="shared" si="53"/>
        <v>0.36180000000000023</v>
      </c>
    </row>
    <row r="179" spans="45:55" x14ac:dyDescent="0.25">
      <c r="AS179" s="15">
        <f t="shared" si="46"/>
        <v>168</v>
      </c>
      <c r="AT179" s="15">
        <f t="shared" si="47"/>
        <v>1.161</v>
      </c>
      <c r="AU179" s="15">
        <f t="shared" si="38"/>
        <v>8.7570742959388367E-2</v>
      </c>
      <c r="AV179" s="15">
        <f t="shared" si="48"/>
        <v>8.0000000000000004E-4</v>
      </c>
      <c r="AW179" s="15">
        <f t="shared" si="49"/>
        <v>3.3959999999999999</v>
      </c>
      <c r="AY179" s="15">
        <f t="shared" si="50"/>
        <v>168</v>
      </c>
      <c r="AZ179" s="15">
        <f t="shared" si="51"/>
        <v>1.3859999999999999</v>
      </c>
      <c r="BA179" s="15">
        <f t="shared" si="43"/>
        <v>5.7178989046016558E-2</v>
      </c>
      <c r="BB179" s="15">
        <f t="shared" si="52"/>
        <v>2.0000000000000001E-4</v>
      </c>
      <c r="BC179" s="15">
        <f t="shared" si="53"/>
        <v>0.36200000000000021</v>
      </c>
    </row>
    <row r="180" spans="45:55" x14ac:dyDescent="0.25">
      <c r="AS180" s="15">
        <f t="shared" si="46"/>
        <v>169</v>
      </c>
      <c r="AT180" s="15">
        <f t="shared" si="47"/>
        <v>1.17</v>
      </c>
      <c r="AU180" s="15">
        <f t="shared" si="38"/>
        <v>8.3361192635444462E-2</v>
      </c>
      <c r="AV180" s="15">
        <f t="shared" si="48"/>
        <v>8.0000000000000004E-4</v>
      </c>
      <c r="AW180" s="15">
        <f t="shared" si="49"/>
        <v>3.3967999999999998</v>
      </c>
      <c r="AY180" s="15">
        <f t="shared" si="50"/>
        <v>169</v>
      </c>
      <c r="AZ180" s="15">
        <f t="shared" si="51"/>
        <v>1.39</v>
      </c>
      <c r="BA180" s="15">
        <f t="shared" si="43"/>
        <v>5.4726114136099797E-2</v>
      </c>
      <c r="BB180" s="15">
        <f t="shared" si="52"/>
        <v>2.0000000000000001E-4</v>
      </c>
      <c r="BC180" s="15">
        <f t="shared" si="53"/>
        <v>0.36220000000000019</v>
      </c>
    </row>
    <row r="181" spans="45:55" x14ac:dyDescent="0.25">
      <c r="AS181" s="15">
        <f t="shared" si="46"/>
        <v>170</v>
      </c>
      <c r="AT181" s="15">
        <f t="shared" si="47"/>
        <v>1.179</v>
      </c>
      <c r="AU181" s="15">
        <f t="shared" si="38"/>
        <v>7.9281745873006793E-2</v>
      </c>
      <c r="AV181" s="15">
        <f t="shared" si="48"/>
        <v>6.9999999999999999E-4</v>
      </c>
      <c r="AW181" s="15">
        <f t="shared" si="49"/>
        <v>3.3975</v>
      </c>
      <c r="AY181" s="15">
        <f t="shared" si="50"/>
        <v>170</v>
      </c>
      <c r="AZ181" s="15">
        <f t="shared" si="51"/>
        <v>1.3939999999999999</v>
      </c>
      <c r="BA181" s="15">
        <f t="shared" si="43"/>
        <v>5.2327279800161906E-2</v>
      </c>
      <c r="BB181" s="15">
        <f t="shared" si="52"/>
        <v>2.0000000000000001E-4</v>
      </c>
      <c r="BC181" s="15">
        <f t="shared" si="53"/>
        <v>0.36240000000000017</v>
      </c>
    </row>
    <row r="182" spans="45:55" x14ac:dyDescent="0.25">
      <c r="AS182" s="15">
        <f t="shared" si="46"/>
        <v>171</v>
      </c>
      <c r="AT182" s="15">
        <f t="shared" si="47"/>
        <v>1.1879999999999999</v>
      </c>
      <c r="AU182" s="15">
        <f t="shared" si="38"/>
        <v>7.5329800191813526E-2</v>
      </c>
      <c r="AV182" s="15">
        <f t="shared" si="48"/>
        <v>6.9999999999999999E-4</v>
      </c>
      <c r="AW182" s="15">
        <f t="shared" si="49"/>
        <v>3.3982000000000001</v>
      </c>
      <c r="AY182" s="15">
        <f t="shared" si="50"/>
        <v>171</v>
      </c>
      <c r="AZ182" s="15">
        <f t="shared" si="51"/>
        <v>1.3979999999999999</v>
      </c>
      <c r="BA182" s="15">
        <f t="shared" si="43"/>
        <v>4.9982462939292586E-2</v>
      </c>
      <c r="BB182" s="15">
        <f t="shared" si="52"/>
        <v>2.0000000000000001E-4</v>
      </c>
      <c r="BC182" s="15">
        <f t="shared" si="53"/>
        <v>0.36260000000000014</v>
      </c>
    </row>
    <row r="183" spans="45:55" x14ac:dyDescent="0.25">
      <c r="AS183" s="15">
        <f t="shared" si="46"/>
        <v>172</v>
      </c>
      <c r="AT183" s="15">
        <f t="shared" si="47"/>
        <v>1.1970000000000001</v>
      </c>
      <c r="AU183" s="15">
        <f t="shared" si="38"/>
        <v>7.1502827168463332E-2</v>
      </c>
      <c r="AV183" s="15">
        <f t="shared" si="48"/>
        <v>6.9999999999999999E-4</v>
      </c>
      <c r="AW183" s="15">
        <f t="shared" si="49"/>
        <v>3.3989000000000003</v>
      </c>
      <c r="AY183" s="15">
        <f t="shared" si="50"/>
        <v>172</v>
      </c>
      <c r="AZ183" s="15">
        <f t="shared" si="51"/>
        <v>1.4019999999999999</v>
      </c>
      <c r="BA183" s="15">
        <f t="shared" si="43"/>
        <v>4.769164083691433E-2</v>
      </c>
      <c r="BB183" s="15">
        <f t="shared" si="52"/>
        <v>2.0000000000000001E-4</v>
      </c>
      <c r="BC183" s="15">
        <f t="shared" si="53"/>
        <v>0.36280000000000012</v>
      </c>
    </row>
    <row r="184" spans="45:55" x14ac:dyDescent="0.25">
      <c r="AS184" s="15">
        <f t="shared" si="46"/>
        <v>173</v>
      </c>
      <c r="AT184" s="15">
        <f t="shared" si="47"/>
        <v>1.206</v>
      </c>
      <c r="AU184" s="15">
        <f t="shared" si="38"/>
        <v>6.7798371474902516E-2</v>
      </c>
      <c r="AV184" s="15">
        <f t="shared" si="48"/>
        <v>5.9999999999999995E-4</v>
      </c>
      <c r="AW184" s="15">
        <f t="shared" si="49"/>
        <v>3.3995000000000002</v>
      </c>
      <c r="AY184" s="15">
        <f t="shared" si="50"/>
        <v>173</v>
      </c>
      <c r="AZ184" s="15">
        <f t="shared" si="51"/>
        <v>1.4059999999999999</v>
      </c>
      <c r="BA184" s="15">
        <f t="shared" si="43"/>
        <v>4.5454791167952605E-2</v>
      </c>
      <c r="BB184" s="15">
        <f t="shared" si="52"/>
        <v>1E-4</v>
      </c>
      <c r="BC184" s="15">
        <f t="shared" si="53"/>
        <v>0.36290000000000011</v>
      </c>
    </row>
    <row r="185" spans="45:55" x14ac:dyDescent="0.25">
      <c r="AS185" s="15">
        <f t="shared" si="46"/>
        <v>174</v>
      </c>
      <c r="AT185" s="15">
        <f t="shared" si="47"/>
        <v>1.2150000000000001</v>
      </c>
      <c r="AU185" s="15">
        <f t="shared" si="38"/>
        <v>6.4214049929848388E-2</v>
      </c>
      <c r="AV185" s="15">
        <f t="shared" si="48"/>
        <v>5.9999999999999995E-4</v>
      </c>
      <c r="AW185" s="15">
        <f t="shared" si="49"/>
        <v>3.4001000000000001</v>
      </c>
      <c r="AY185" s="15">
        <f t="shared" si="50"/>
        <v>174</v>
      </c>
      <c r="AZ185" s="15">
        <f t="shared" si="51"/>
        <v>1.41</v>
      </c>
      <c r="BA185" s="15">
        <f t="shared" si="43"/>
        <v>4.3271892007790878E-2</v>
      </c>
      <c r="BB185" s="15">
        <f t="shared" si="52"/>
        <v>1E-4</v>
      </c>
      <c r="BC185" s="15">
        <f t="shared" si="53"/>
        <v>0.3630000000000001</v>
      </c>
    </row>
    <row r="186" spans="45:55" x14ac:dyDescent="0.25">
      <c r="AS186" s="15">
        <f t="shared" si="46"/>
        <v>175</v>
      </c>
      <c r="AT186" s="15">
        <f t="shared" si="47"/>
        <v>1.224</v>
      </c>
      <c r="AU186" s="15">
        <f t="shared" si="38"/>
        <v>6.0747550564046668E-2</v>
      </c>
      <c r="AV186" s="15">
        <f t="shared" si="48"/>
        <v>5.9999999999999995E-4</v>
      </c>
      <c r="AW186" s="15">
        <f t="shared" si="49"/>
        <v>3.4007000000000001</v>
      </c>
      <c r="AY186" s="15">
        <f t="shared" si="50"/>
        <v>175</v>
      </c>
      <c r="AZ186" s="15">
        <f t="shared" si="51"/>
        <v>1.4139999999999999</v>
      </c>
      <c r="BA186" s="15">
        <f t="shared" si="43"/>
        <v>4.1142921841011204E-2</v>
      </c>
      <c r="BB186" s="15">
        <f t="shared" si="52"/>
        <v>1E-4</v>
      </c>
      <c r="BC186" s="15">
        <f t="shared" si="53"/>
        <v>0.36310000000000009</v>
      </c>
    </row>
    <row r="187" spans="45:55" x14ac:dyDescent="0.25">
      <c r="AS187" s="15">
        <f t="shared" si="46"/>
        <v>176</v>
      </c>
      <c r="AT187" s="15">
        <f t="shared" si="47"/>
        <v>1.2330000000000001</v>
      </c>
      <c r="AU187" s="15">
        <f t="shared" si="38"/>
        <v>5.739663170020573E-2</v>
      </c>
      <c r="AV187" s="15">
        <f t="shared" si="48"/>
        <v>5.0000000000000001E-4</v>
      </c>
      <c r="AW187" s="15">
        <f t="shared" si="49"/>
        <v>3.4012000000000002</v>
      </c>
      <c r="AY187" s="15">
        <f t="shared" si="50"/>
        <v>176</v>
      </c>
      <c r="AZ187" s="15">
        <f t="shared" si="51"/>
        <v>1.4179999999999999</v>
      </c>
      <c r="BA187" s="15">
        <f t="shared" si="43"/>
        <v>3.9067859569920579E-2</v>
      </c>
      <c r="BB187" s="15">
        <f t="shared" si="52"/>
        <v>1E-4</v>
      </c>
      <c r="BC187" s="15">
        <f t="shared" si="53"/>
        <v>0.36320000000000008</v>
      </c>
    </row>
    <row r="188" spans="45:55" x14ac:dyDescent="0.25">
      <c r="AS188" s="15">
        <f t="shared" si="46"/>
        <v>177</v>
      </c>
      <c r="AT188" s="15">
        <f t="shared" si="47"/>
        <v>1.242</v>
      </c>
      <c r="AU188" s="15">
        <f t="shared" si="38"/>
        <v>5.4159121048408233E-2</v>
      </c>
      <c r="AV188" s="15">
        <f t="shared" si="48"/>
        <v>5.0000000000000001E-4</v>
      </c>
      <c r="AW188" s="15">
        <f t="shared" si="49"/>
        <v>3.4017000000000004</v>
      </c>
      <c r="AY188" s="15">
        <f t="shared" si="50"/>
        <v>177</v>
      </c>
      <c r="AZ188" s="15">
        <f t="shared" si="51"/>
        <v>1.4219999999999999</v>
      </c>
      <c r="BA188" s="15">
        <f t="shared" si="43"/>
        <v>3.7046684522863318E-2</v>
      </c>
      <c r="BB188" s="15">
        <f t="shared" si="52"/>
        <v>1E-4</v>
      </c>
      <c r="BC188" s="15">
        <f t="shared" si="53"/>
        <v>0.36330000000000007</v>
      </c>
    </row>
    <row r="189" spans="45:55" x14ac:dyDescent="0.25">
      <c r="AS189" s="15">
        <f t="shared" si="46"/>
        <v>178</v>
      </c>
      <c r="AT189" s="15">
        <f t="shared" si="47"/>
        <v>1.2509999999999999</v>
      </c>
      <c r="AU189" s="15">
        <f t="shared" si="38"/>
        <v>5.1032914817750998E-2</v>
      </c>
      <c r="AV189" s="15">
        <f t="shared" si="48"/>
        <v>5.0000000000000001E-4</v>
      </c>
      <c r="AW189" s="15">
        <f t="shared" si="49"/>
        <v>3.4022000000000006</v>
      </c>
      <c r="AY189" s="15">
        <f t="shared" si="50"/>
        <v>178</v>
      </c>
      <c r="AZ189" s="15">
        <f t="shared" si="51"/>
        <v>1.4259999999999999</v>
      </c>
      <c r="BA189" s="15">
        <f t="shared" si="43"/>
        <v>3.5079376462319824E-2</v>
      </c>
      <c r="BB189" s="15">
        <f t="shared" si="52"/>
        <v>1E-4</v>
      </c>
      <c r="BC189" s="15">
        <f t="shared" si="53"/>
        <v>0.36340000000000006</v>
      </c>
    </row>
    <row r="190" spans="45:55" x14ac:dyDescent="0.25">
      <c r="AS190" s="15">
        <f t="shared" si="46"/>
        <v>179</v>
      </c>
      <c r="AT190" s="15">
        <f t="shared" si="47"/>
        <v>1.26</v>
      </c>
      <c r="AU190" s="15">
        <f t="shared" si="38"/>
        <v>4.8015976844924826E-2</v>
      </c>
      <c r="AV190" s="15">
        <f t="shared" si="48"/>
        <v>4.0000000000000002E-4</v>
      </c>
      <c r="AW190" s="15">
        <f t="shared" si="49"/>
        <v>3.4026000000000005</v>
      </c>
      <c r="AY190" s="15">
        <f t="shared" si="50"/>
        <v>179</v>
      </c>
      <c r="AZ190" s="15">
        <f t="shared" si="51"/>
        <v>1.43</v>
      </c>
      <c r="BA190" s="15">
        <f t="shared" si="43"/>
        <v>3.3165915592792077E-2</v>
      </c>
      <c r="BB190" s="15">
        <f t="shared" si="52"/>
        <v>1E-4</v>
      </c>
      <c r="BC190" s="15">
        <f t="shared" si="53"/>
        <v>0.36350000000000005</v>
      </c>
    </row>
    <row r="191" spans="45:55" x14ac:dyDescent="0.25">
      <c r="AS191" s="15">
        <f t="shared" si="46"/>
        <v>180</v>
      </c>
      <c r="AT191" s="15">
        <f t="shared" si="47"/>
        <v>1.2689999999999999</v>
      </c>
      <c r="AU191" s="15">
        <f t="shared" si="38"/>
        <v>4.5106337740401584E-2</v>
      </c>
      <c r="AV191" s="15">
        <f t="shared" si="48"/>
        <v>4.0000000000000002E-4</v>
      </c>
      <c r="AW191" s="15">
        <f t="shared" si="49"/>
        <v>3.4030000000000005</v>
      </c>
      <c r="AY191" s="15">
        <f t="shared" si="50"/>
        <v>180</v>
      </c>
      <c r="AZ191" s="15">
        <f t="shared" si="51"/>
        <v>1.4339999999999999</v>
      </c>
      <c r="BA191" s="15">
        <f t="shared" si="43"/>
        <v>3.1306282568476063E-2</v>
      </c>
      <c r="BB191" s="15">
        <f t="shared" si="52"/>
        <v>1E-4</v>
      </c>
      <c r="BC191" s="15">
        <f t="shared" si="53"/>
        <v>0.36360000000000003</v>
      </c>
    </row>
    <row r="192" spans="45:55" x14ac:dyDescent="0.25">
      <c r="AS192" s="15">
        <f t="shared" si="46"/>
        <v>181</v>
      </c>
      <c r="AT192" s="15">
        <f t="shared" si="47"/>
        <v>1.278</v>
      </c>
      <c r="AU192" s="15">
        <f t="shared" si="38"/>
        <v>4.2302094052857363E-2</v>
      </c>
      <c r="AV192" s="15">
        <f t="shared" si="48"/>
        <v>4.0000000000000002E-4</v>
      </c>
      <c r="AW192" s="15">
        <f t="shared" si="49"/>
        <v>3.4034000000000004</v>
      </c>
      <c r="AY192" s="15">
        <f t="shared" si="50"/>
        <v>181</v>
      </c>
      <c r="AZ192" s="15">
        <f t="shared" si="51"/>
        <v>1.4379999999999999</v>
      </c>
      <c r="BA192" s="15">
        <f t="shared" si="43"/>
        <v>2.9500458500721562E-2</v>
      </c>
      <c r="BB192" s="15">
        <f t="shared" si="52"/>
        <v>1E-4</v>
      </c>
      <c r="BC192" s="15">
        <f t="shared" si="53"/>
        <v>0.36370000000000002</v>
      </c>
    </row>
    <row r="193" spans="45:55" x14ac:dyDescent="0.25">
      <c r="AS193" s="15">
        <f t="shared" si="46"/>
        <v>182</v>
      </c>
      <c r="AT193" s="15">
        <f t="shared" si="47"/>
        <v>1.2869999999999999</v>
      </c>
      <c r="AU193" s="15">
        <f t="shared" si="38"/>
        <v>3.9601407452424596E-2</v>
      </c>
      <c r="AV193" s="15">
        <f t="shared" si="48"/>
        <v>2.9999999999999997E-4</v>
      </c>
      <c r="AW193" s="15">
        <f t="shared" si="49"/>
        <v>3.4037000000000006</v>
      </c>
      <c r="AY193" s="15">
        <f t="shared" si="50"/>
        <v>182</v>
      </c>
      <c r="AZ193" s="15">
        <f t="shared" si="51"/>
        <v>1.4419999999999999</v>
      </c>
      <c r="BA193" s="15">
        <f t="shared" si="43"/>
        <v>2.7748424965279295E-2</v>
      </c>
      <c r="BB193" s="15">
        <f t="shared" si="52"/>
        <v>1E-4</v>
      </c>
      <c r="BC193" s="15">
        <f t="shared" si="53"/>
        <v>0.36380000000000001</v>
      </c>
    </row>
    <row r="194" spans="45:55" x14ac:dyDescent="0.25">
      <c r="AS194" s="15">
        <f t="shared" si="46"/>
        <v>183</v>
      </c>
      <c r="AT194" s="15">
        <f t="shared" si="47"/>
        <v>1.296</v>
      </c>
      <c r="AU194" s="15">
        <f t="shared" si="38"/>
        <v>3.7002503933326616E-2</v>
      </c>
      <c r="AV194" s="15">
        <f t="shared" si="48"/>
        <v>2.9999999999999997E-4</v>
      </c>
      <c r="AW194" s="15">
        <f t="shared" si="49"/>
        <v>3.4040000000000008</v>
      </c>
      <c r="AY194" s="15">
        <f t="shared" si="50"/>
        <v>183</v>
      </c>
      <c r="AZ194" s="15">
        <f t="shared" si="51"/>
        <v>1.446</v>
      </c>
      <c r="BA194" s="15">
        <f t="shared" si="43"/>
        <v>2.6050164009336203E-2</v>
      </c>
      <c r="BB194" s="15">
        <f t="shared" si="52"/>
        <v>1E-4</v>
      </c>
      <c r="BC194" s="15">
        <f t="shared" si="53"/>
        <v>0.3639</v>
      </c>
    </row>
    <row r="195" spans="45:55" x14ac:dyDescent="0.25">
      <c r="AS195" s="15">
        <f t="shared" si="46"/>
        <v>184</v>
      </c>
      <c r="AT195" s="15">
        <f t="shared" si="47"/>
        <v>1.3049999999999999</v>
      </c>
      <c r="AU195" s="15">
        <f t="shared" si="38"/>
        <v>3.450367303641836E-2</v>
      </c>
      <c r="AV195" s="15">
        <f t="shared" si="48"/>
        <v>2.9999999999999997E-4</v>
      </c>
      <c r="AW195" s="15">
        <f t="shared" si="49"/>
        <v>3.404300000000001</v>
      </c>
      <c r="AY195" s="15">
        <f t="shared" si="50"/>
        <v>184</v>
      </c>
      <c r="AZ195" s="15">
        <f t="shared" si="51"/>
        <v>1.45</v>
      </c>
      <c r="BA195" s="15">
        <f t="shared" si="43"/>
        <v>2.4405658158338676E-2</v>
      </c>
      <c r="BB195" s="15">
        <f t="shared" si="52"/>
        <v>1E-4</v>
      </c>
      <c r="BC195" s="15">
        <f t="shared" si="53"/>
        <v>0.36399999999999999</v>
      </c>
    </row>
    <row r="196" spans="45:55" x14ac:dyDescent="0.25">
      <c r="AS196" s="15">
        <f t="shared" si="46"/>
        <v>185</v>
      </c>
      <c r="AT196" s="15">
        <f t="shared" si="47"/>
        <v>1.3140000000000001</v>
      </c>
      <c r="AU196" s="15">
        <f t="shared" si="38"/>
        <v>3.2103267092120163E-2</v>
      </c>
      <c r="AV196" s="15">
        <f t="shared" si="48"/>
        <v>2.9999999999999997E-4</v>
      </c>
      <c r="AW196" s="15">
        <f t="shared" si="49"/>
        <v>3.4046000000000012</v>
      </c>
      <c r="AY196" s="15">
        <f t="shared" si="50"/>
        <v>185</v>
      </c>
      <c r="AZ196" s="15">
        <f t="shared" si="51"/>
        <v>1.454</v>
      </c>
      <c r="BA196" s="15">
        <f t="shared" si="43"/>
        <v>2.2814890422604133E-2</v>
      </c>
      <c r="BB196" s="15">
        <f t="shared" si="52"/>
        <v>1E-4</v>
      </c>
      <c r="BC196" s="15">
        <f t="shared" si="53"/>
        <v>0.36409999999999998</v>
      </c>
    </row>
    <row r="197" spans="45:55" x14ac:dyDescent="0.25">
      <c r="AS197" s="15">
        <f t="shared" si="46"/>
        <v>186</v>
      </c>
      <c r="AT197" s="15">
        <f t="shared" si="47"/>
        <v>1.323</v>
      </c>
      <c r="AU197" s="15">
        <f t="shared" si="38"/>
        <v>2.9799700484204349E-2</v>
      </c>
      <c r="AV197" s="15">
        <f t="shared" si="48"/>
        <v>2.9999999999999997E-4</v>
      </c>
      <c r="AW197" s="15">
        <f t="shared" si="49"/>
        <v>3.4049000000000014</v>
      </c>
      <c r="AY197" s="15">
        <f t="shared" si="50"/>
        <v>186</v>
      </c>
      <c r="AZ197" s="15">
        <f t="shared" si="51"/>
        <v>1.458</v>
      </c>
      <c r="BA197" s="15">
        <f t="shared" si="43"/>
        <v>2.1277844303721427E-2</v>
      </c>
      <c r="BB197" s="15">
        <f t="shared" si="52"/>
        <v>0</v>
      </c>
      <c r="BC197" s="15">
        <f t="shared" si="53"/>
        <v>0.36409999999999998</v>
      </c>
    </row>
    <row r="198" spans="45:55" x14ac:dyDescent="0.25">
      <c r="AS198" s="15">
        <f t="shared" si="46"/>
        <v>187</v>
      </c>
      <c r="AT198" s="15">
        <f t="shared" si="47"/>
        <v>1.3320000000000001</v>
      </c>
      <c r="AU198" s="15">
        <f t="shared" si="38"/>
        <v>2.7591448934862046E-2</v>
      </c>
      <c r="AV198" s="15">
        <f t="shared" si="48"/>
        <v>2.0000000000000001E-4</v>
      </c>
      <c r="AW198" s="15">
        <f t="shared" si="49"/>
        <v>3.4051000000000013</v>
      </c>
      <c r="AY198" s="15">
        <f t="shared" si="50"/>
        <v>187</v>
      </c>
      <c r="AZ198" s="15">
        <f t="shared" si="51"/>
        <v>1.462</v>
      </c>
      <c r="BA198" s="15">
        <f t="shared" si="43"/>
        <v>1.979450380073999E-2</v>
      </c>
      <c r="BB198" s="15">
        <f t="shared" si="52"/>
        <v>0</v>
      </c>
      <c r="BC198" s="15">
        <f t="shared" si="53"/>
        <v>0.36409999999999998</v>
      </c>
    </row>
    <row r="199" spans="45:55" x14ac:dyDescent="0.25">
      <c r="AS199" s="15">
        <f t="shared" si="46"/>
        <v>188</v>
      </c>
      <c r="AT199" s="15">
        <f t="shared" si="47"/>
        <v>1.341</v>
      </c>
      <c r="AU199" s="15">
        <f t="shared" si="38"/>
        <v>2.5477048811452203E-2</v>
      </c>
      <c r="AV199" s="15">
        <f t="shared" si="48"/>
        <v>2.0000000000000001E-4</v>
      </c>
      <c r="AW199" s="15">
        <f t="shared" si="49"/>
        <v>3.4053000000000013</v>
      </c>
      <c r="AY199" s="15">
        <f t="shared" si="50"/>
        <v>188</v>
      </c>
      <c r="AZ199" s="15">
        <f t="shared" si="51"/>
        <v>1.466</v>
      </c>
      <c r="BA199" s="15">
        <f t="shared" si="43"/>
        <v>1.8364853416148269E-2</v>
      </c>
      <c r="BB199" s="15">
        <f t="shared" si="52"/>
        <v>0</v>
      </c>
      <c r="BC199" s="15">
        <f t="shared" si="53"/>
        <v>0.36409999999999998</v>
      </c>
    </row>
    <row r="200" spans="45:55" x14ac:dyDescent="0.25">
      <c r="AS200" s="15">
        <f t="shared" si="46"/>
        <v>189</v>
      </c>
      <c r="AT200" s="15">
        <f t="shared" si="47"/>
        <v>1.35</v>
      </c>
      <c r="AU200" s="15">
        <f t="shared" si="38"/>
        <v>2.3455096455306006E-2</v>
      </c>
      <c r="AV200" s="15">
        <f t="shared" si="48"/>
        <v>2.0000000000000001E-4</v>
      </c>
      <c r="AW200" s="15">
        <f t="shared" si="49"/>
        <v>3.4055000000000013</v>
      </c>
      <c r="AY200" s="15">
        <f t="shared" si="50"/>
        <v>189</v>
      </c>
      <c r="AZ200" s="15">
        <f t="shared" si="51"/>
        <v>1.47</v>
      </c>
      <c r="BA200" s="15">
        <f t="shared" si="43"/>
        <v>1.6988878161641487E-2</v>
      </c>
      <c r="BB200" s="15">
        <f t="shared" si="52"/>
        <v>0</v>
      </c>
      <c r="BC200" s="15">
        <f t="shared" si="53"/>
        <v>0.36409999999999998</v>
      </c>
    </row>
    <row r="201" spans="45:55" x14ac:dyDescent="0.25">
      <c r="AS201" s="15">
        <f t="shared" si="46"/>
        <v>190</v>
      </c>
      <c r="AT201" s="15">
        <f t="shared" si="47"/>
        <v>1.359</v>
      </c>
      <c r="AU201" s="15">
        <f t="shared" si="38"/>
        <v>2.1524247532937395E-2</v>
      </c>
      <c r="AV201" s="15">
        <f t="shared" si="48"/>
        <v>2.0000000000000001E-4</v>
      </c>
      <c r="AW201" s="15">
        <f t="shared" si="49"/>
        <v>3.4057000000000013</v>
      </c>
      <c r="AY201" s="15">
        <f t="shared" si="50"/>
        <v>190</v>
      </c>
      <c r="AZ201" s="15">
        <f t="shared" si="51"/>
        <v>1.474</v>
      </c>
      <c r="BA201" s="15">
        <f t="shared" si="43"/>
        <v>1.5666563563679056E-2</v>
      </c>
      <c r="BB201" s="15">
        <f t="shared" si="52"/>
        <v>0</v>
      </c>
      <c r="BC201" s="15">
        <f t="shared" si="53"/>
        <v>0.36409999999999998</v>
      </c>
    </row>
    <row r="202" spans="45:55" x14ac:dyDescent="0.25">
      <c r="AS202" s="15">
        <f t="shared" si="46"/>
        <v>191</v>
      </c>
      <c r="AT202" s="15">
        <f t="shared" si="47"/>
        <v>1.3680000000000001</v>
      </c>
      <c r="AU202" s="15">
        <f t="shared" si="38"/>
        <v>1.9683216409983648E-2</v>
      </c>
      <c r="AV202" s="15">
        <f t="shared" si="48"/>
        <v>2.0000000000000001E-4</v>
      </c>
      <c r="AW202" s="15">
        <f t="shared" si="49"/>
        <v>3.4059000000000013</v>
      </c>
      <c r="AY202" s="15">
        <f t="shared" si="50"/>
        <v>191</v>
      </c>
      <c r="AZ202" s="15">
        <f t="shared" si="51"/>
        <v>1.478</v>
      </c>
      <c r="BA202" s="15">
        <f t="shared" si="43"/>
        <v>1.4397895668831911E-2</v>
      </c>
      <c r="BB202" s="15">
        <f t="shared" si="52"/>
        <v>0</v>
      </c>
      <c r="BC202" s="15">
        <f t="shared" si="53"/>
        <v>0.36409999999999998</v>
      </c>
    </row>
    <row r="203" spans="45:55" x14ac:dyDescent="0.25">
      <c r="AS203" s="15">
        <f t="shared" si="46"/>
        <v>192</v>
      </c>
      <c r="AT203" s="15">
        <f t="shared" si="47"/>
        <v>1.377</v>
      </c>
      <c r="AU203" s="15">
        <f t="shared" si="38"/>
        <v>1.7930775548180639E-2</v>
      </c>
      <c r="AV203" s="15">
        <f t="shared" si="48"/>
        <v>1E-4</v>
      </c>
      <c r="AW203" s="15">
        <f t="shared" si="49"/>
        <v>3.4060000000000015</v>
      </c>
      <c r="AY203" s="15">
        <f t="shared" si="50"/>
        <v>192</v>
      </c>
      <c r="AZ203" s="15">
        <f t="shared" si="51"/>
        <v>1.482</v>
      </c>
      <c r="BA203" s="15">
        <f t="shared" si="43"/>
        <v>1.3182861048919862E-2</v>
      </c>
      <c r="BB203" s="15">
        <f t="shared" si="52"/>
        <v>0</v>
      </c>
      <c r="BC203" s="15">
        <f t="shared" si="53"/>
        <v>0.36409999999999998</v>
      </c>
    </row>
    <row r="204" spans="45:55" x14ac:dyDescent="0.25">
      <c r="AS204" s="15">
        <f t="shared" si="46"/>
        <v>193</v>
      </c>
      <c r="AT204" s="15">
        <f t="shared" si="47"/>
        <v>1.3859999999999999</v>
      </c>
      <c r="AU204" s="15">
        <f t="shared" si="38"/>
        <v>1.6265754925653027E-2</v>
      </c>
      <c r="AV204" s="15">
        <f t="shared" si="48"/>
        <v>1E-4</v>
      </c>
      <c r="AW204" s="15">
        <f t="shared" si="49"/>
        <v>3.4061000000000017</v>
      </c>
      <c r="AY204" s="15">
        <f t="shared" si="50"/>
        <v>193</v>
      </c>
      <c r="AZ204" s="15">
        <f t="shared" si="51"/>
        <v>1.486</v>
      </c>
      <c r="BA204" s="15">
        <f t="shared" si="43"/>
        <v>1.20214468059393E-2</v>
      </c>
      <c r="BB204" s="15">
        <f t="shared" si="52"/>
        <v>0</v>
      </c>
      <c r="BC204" s="15">
        <f t="shared" si="53"/>
        <v>0.36409999999999998</v>
      </c>
    </row>
    <row r="205" spans="45:55" x14ac:dyDescent="0.25">
      <c r="AS205" s="15">
        <f t="shared" ref="AS205:AS212" si="54">IF(AT205="","",AS204+1)</f>
        <v>194</v>
      </c>
      <c r="AT205" s="15">
        <f t="shared" ref="AT205:AT212" si="55">IF(AT204&gt;=$AS$3,"",IF($AT$5&gt;1000,"",ROUNDDOWN(AT204+$AT$7,3)))</f>
        <v>1.395</v>
      </c>
      <c r="AU205" s="15">
        <f t="shared" ref="AU205:AU212" si="56">POWER(COS(AT205),2)*EXP($AQ$3*($A$16/2*SIN(AT205)-$E$3))</f>
        <v>1.4687041480782077E-2</v>
      </c>
      <c r="AV205" s="15">
        <f t="shared" ref="AV205:AV212" si="57">IF(AT205="","",ROUNDDOWN(((AU204+AU205)*$AT$7)/2,4))</f>
        <v>1E-4</v>
      </c>
      <c r="AW205" s="15">
        <f t="shared" ref="AW205:AW212" si="58">IF(AT205="","",AW204+AV205)</f>
        <v>3.4062000000000019</v>
      </c>
      <c r="AY205" s="15">
        <f t="shared" ref="AY205:AY212" si="59">IF(AZ205="","",AY204+1)</f>
        <v>194</v>
      </c>
      <c r="AZ205" s="15">
        <f t="shared" ref="AZ205:AZ212" si="60">IF(AZ204&gt;=$AY$3,"",IF($AZ$5&gt;1000,"",ROUNDDOWN(AZ204+$AZ$7,3)))</f>
        <v>1.49</v>
      </c>
      <c r="BA205" s="15">
        <f t="shared" ref="BA205:BA212" si="61">POWER(COS(AZ205),2)*EXP($AQ$3*($A$12/2*SIN(AZ205)-$E$3))</f>
        <v>1.0913640576781391E-2</v>
      </c>
      <c r="BB205" s="15">
        <f t="shared" ref="BB205:BB212" si="62">IF(AZ205="","",ROUNDDOWN(((BA204+BA205)*$AZ$7)/2,4))</f>
        <v>0</v>
      </c>
      <c r="BC205" s="15">
        <f t="shared" ref="BC205:BC212" si="63">IF(AZ205="","",BC204+BB205)</f>
        <v>0.36409999999999998</v>
      </c>
    </row>
    <row r="206" spans="45:55" x14ac:dyDescent="0.25">
      <c r="AS206" s="15">
        <f t="shared" si="54"/>
        <v>195</v>
      </c>
      <c r="AT206" s="15">
        <f t="shared" si="55"/>
        <v>1.4039999999999999</v>
      </c>
      <c r="AU206" s="15">
        <f t="shared" si="56"/>
        <v>1.3193578579893114E-2</v>
      </c>
      <c r="AV206" s="15">
        <f t="shared" si="57"/>
        <v>1E-4</v>
      </c>
      <c r="AW206" s="15">
        <f t="shared" si="58"/>
        <v>3.4063000000000021</v>
      </c>
      <c r="AY206" s="15">
        <f t="shared" si="59"/>
        <v>195</v>
      </c>
      <c r="AZ206" s="15">
        <f t="shared" si="60"/>
        <v>1.494</v>
      </c>
      <c r="BA206" s="15">
        <f t="shared" si="61"/>
        <v>9.8594305377409791E-3</v>
      </c>
      <c r="BB206" s="15">
        <f t="shared" si="62"/>
        <v>0</v>
      </c>
      <c r="BC206" s="15">
        <f t="shared" si="63"/>
        <v>0.36409999999999998</v>
      </c>
    </row>
    <row r="207" spans="45:55" x14ac:dyDescent="0.25">
      <c r="AS207" s="15">
        <f t="shared" si="54"/>
        <v>196</v>
      </c>
      <c r="AT207" s="15">
        <f t="shared" si="55"/>
        <v>1.413</v>
      </c>
      <c r="AU207" s="15">
        <f t="shared" si="56"/>
        <v>1.1784365508986769E-2</v>
      </c>
      <c r="AV207" s="15">
        <f t="shared" si="57"/>
        <v>1E-4</v>
      </c>
      <c r="AW207" s="15">
        <f t="shared" si="58"/>
        <v>3.4064000000000023</v>
      </c>
      <c r="AY207" s="15">
        <f t="shared" si="59"/>
        <v>196</v>
      </c>
      <c r="AZ207" s="15">
        <f t="shared" si="60"/>
        <v>1.498</v>
      </c>
      <c r="BA207" s="15">
        <f t="shared" si="61"/>
        <v>8.8588054088164052E-3</v>
      </c>
      <c r="BB207" s="15">
        <f t="shared" si="62"/>
        <v>0</v>
      </c>
      <c r="BC207" s="15">
        <f t="shared" si="63"/>
        <v>0.36409999999999998</v>
      </c>
    </row>
    <row r="208" spans="45:55" x14ac:dyDescent="0.25">
      <c r="AS208" s="15">
        <f t="shared" si="54"/>
        <v>197</v>
      </c>
      <c r="AT208" s="15">
        <f t="shared" si="55"/>
        <v>1.4219999999999999</v>
      </c>
      <c r="AU208" s="15">
        <f t="shared" si="56"/>
        <v>1.0458456989722479E-2</v>
      </c>
      <c r="AV208" s="15">
        <f t="shared" si="57"/>
        <v>1E-4</v>
      </c>
      <c r="AW208" s="15">
        <f t="shared" si="58"/>
        <v>3.4065000000000025</v>
      </c>
      <c r="AY208" s="15">
        <f t="shared" si="59"/>
        <v>197</v>
      </c>
      <c r="AZ208" s="15">
        <f t="shared" si="60"/>
        <v>1.502</v>
      </c>
      <c r="BA208" s="15">
        <f t="shared" si="61"/>
        <v>7.9117544578003705E-3</v>
      </c>
      <c r="BB208" s="15">
        <f t="shared" si="62"/>
        <v>0</v>
      </c>
      <c r="BC208" s="15">
        <f t="shared" si="63"/>
        <v>0.36409999999999998</v>
      </c>
    </row>
    <row r="209" spans="45:55" x14ac:dyDescent="0.25">
      <c r="AS209" s="15">
        <f t="shared" si="54"/>
        <v>198</v>
      </c>
      <c r="AT209" s="15">
        <f t="shared" si="55"/>
        <v>1.431</v>
      </c>
      <c r="AU209" s="15">
        <f t="shared" si="56"/>
        <v>9.2149627198443908E-3</v>
      </c>
      <c r="AV209" s="15">
        <f t="shared" si="57"/>
        <v>0</v>
      </c>
      <c r="AW209" s="15">
        <f t="shared" si="58"/>
        <v>3.4065000000000025</v>
      </c>
      <c r="AY209" s="15">
        <f t="shared" si="59"/>
        <v>198</v>
      </c>
      <c r="AZ209" s="15">
        <f t="shared" si="60"/>
        <v>1.506</v>
      </c>
      <c r="BA209" s="15">
        <f t="shared" si="61"/>
        <v>7.0182675041620991E-3</v>
      </c>
      <c r="BB209" s="15">
        <f t="shared" si="62"/>
        <v>0</v>
      </c>
      <c r="BC209" s="15">
        <f t="shared" si="63"/>
        <v>0.36409999999999998</v>
      </c>
    </row>
    <row r="210" spans="45:55" x14ac:dyDescent="0.25">
      <c r="AS210" s="15">
        <f t="shared" si="54"/>
        <v>199</v>
      </c>
      <c r="AT210" s="15">
        <f t="shared" si="55"/>
        <v>1.44</v>
      </c>
      <c r="AU210" s="15">
        <f t="shared" si="56"/>
        <v>8.0530469382271864E-3</v>
      </c>
      <c r="AV210" s="15">
        <f t="shared" si="57"/>
        <v>0</v>
      </c>
      <c r="AW210" s="15">
        <f t="shared" si="58"/>
        <v>3.4065000000000025</v>
      </c>
      <c r="AY210" s="15">
        <f t="shared" si="59"/>
        <v>199</v>
      </c>
      <c r="AZ210" s="15">
        <f t="shared" si="60"/>
        <v>1.51</v>
      </c>
      <c r="BA210" s="15">
        <f t="shared" si="61"/>
        <v>6.178334922720889E-3</v>
      </c>
      <c r="BB210" s="15">
        <f t="shared" si="62"/>
        <v>0</v>
      </c>
      <c r="BC210" s="15">
        <f t="shared" si="63"/>
        <v>0.36409999999999998</v>
      </c>
    </row>
    <row r="211" spans="45:55" x14ac:dyDescent="0.25">
      <c r="AS211" s="15">
        <f t="shared" si="54"/>
        <v>200</v>
      </c>
      <c r="AT211" s="15">
        <f t="shared" si="55"/>
        <v>1.4490000000000001</v>
      </c>
      <c r="AU211" s="15">
        <f t="shared" si="56"/>
        <v>6.9719280147024446E-3</v>
      </c>
      <c r="AV211" s="15">
        <f t="shared" si="57"/>
        <v>0</v>
      </c>
      <c r="AW211" s="15">
        <f t="shared" si="58"/>
        <v>3.4065000000000025</v>
      </c>
      <c r="AY211" s="15">
        <f t="shared" si="59"/>
        <v>200</v>
      </c>
      <c r="AZ211" s="15">
        <f t="shared" si="60"/>
        <v>1.514</v>
      </c>
      <c r="BA211" s="15">
        <f t="shared" si="61"/>
        <v>5.3919476471112485E-3</v>
      </c>
      <c r="BB211" s="15">
        <f t="shared" si="62"/>
        <v>0</v>
      </c>
      <c r="BC211" s="15">
        <f t="shared" si="63"/>
        <v>0.36409999999999998</v>
      </c>
    </row>
    <row r="212" spans="45:55" x14ac:dyDescent="0.25">
      <c r="AS212" s="15">
        <f t="shared" si="54"/>
        <v>201</v>
      </c>
      <c r="AT212" s="15">
        <f t="shared" si="55"/>
        <v>1.458</v>
      </c>
      <c r="AU212" s="15">
        <f t="shared" si="56"/>
        <v>5.9708780648150732E-3</v>
      </c>
      <c r="AV212" s="15">
        <f t="shared" si="57"/>
        <v>0</v>
      </c>
      <c r="AW212" s="15">
        <f t="shared" si="58"/>
        <v>3.4065000000000025</v>
      </c>
      <c r="AY212" s="15">
        <f t="shared" si="59"/>
        <v>201</v>
      </c>
      <c r="AZ212" s="15">
        <f t="shared" si="60"/>
        <v>1.518</v>
      </c>
      <c r="BA212" s="15">
        <f t="shared" si="61"/>
        <v>4.6590971730397727E-3</v>
      </c>
      <c r="BB212" s="15">
        <f t="shared" si="62"/>
        <v>0</v>
      </c>
      <c r="BC212" s="15">
        <f t="shared" si="63"/>
        <v>0.36409999999999998</v>
      </c>
    </row>
  </sheetData>
  <protectedRanges>
    <protectedRange sqref="AU12:AU212" name="Rango2"/>
    <protectedRange sqref="AS3:AT3" name="Rango1"/>
    <protectedRange sqref="BA12:BA212" name="Rango2_1"/>
    <protectedRange sqref="AY3:AZ3" name="Rango1_1"/>
  </protectedRanges>
  <mergeCells count="2">
    <mergeCell ref="AS1:AT1"/>
    <mergeCell ref="AY1:AZ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12"/>
  <sheetViews>
    <sheetView topLeftCell="BB1" workbookViewId="0">
      <selection activeCell="E16" sqref="E16"/>
    </sheetView>
  </sheetViews>
  <sheetFormatPr baseColWidth="10" defaultRowHeight="15" x14ac:dyDescent="0.25"/>
  <cols>
    <col min="1" max="1" width="44.7109375" bestFit="1" customWidth="1"/>
    <col min="2" max="3" width="17.85546875" customWidth="1"/>
    <col min="4" max="4" width="20.7109375" customWidth="1"/>
    <col min="11" max="11" width="20.42578125" bestFit="1" customWidth="1"/>
    <col min="12" max="12" width="20.42578125" customWidth="1"/>
    <col min="13" max="13" width="30" bestFit="1" customWidth="1"/>
    <col min="14" max="14" width="22.140625" bestFit="1" customWidth="1"/>
    <col min="16" max="16" width="15" bestFit="1" customWidth="1"/>
    <col min="18" max="18" width="11.5703125" customWidth="1"/>
    <col min="23" max="23" width="45.7109375" bestFit="1" customWidth="1"/>
    <col min="24" max="24" width="33.140625" bestFit="1" customWidth="1"/>
    <col min="25" max="25" width="42.28515625" bestFit="1" customWidth="1"/>
    <col min="27" max="27" width="14.5703125" bestFit="1" customWidth="1"/>
    <col min="28" max="28" width="12.7109375" bestFit="1" customWidth="1"/>
    <col min="29" max="29" width="23.42578125" bestFit="1" customWidth="1"/>
    <col min="40" max="40" width="15.85546875" bestFit="1" customWidth="1"/>
    <col min="41" max="41" width="18.42578125" bestFit="1" customWidth="1"/>
    <col min="43" max="43" width="20.140625" bestFit="1" customWidth="1"/>
    <col min="47" max="47" width="14.5703125" bestFit="1" customWidth="1"/>
    <col min="57" max="57" width="20.140625" bestFit="1" customWidth="1"/>
    <col min="58" max="58" width="12" bestFit="1" customWidth="1"/>
    <col min="65" max="65" width="12" bestFit="1" customWidth="1"/>
  </cols>
  <sheetData>
    <row r="1" spans="1:66" ht="15.75" thickBot="1" x14ac:dyDescent="0.3">
      <c r="A1" s="1"/>
      <c r="B1" s="1" t="s">
        <v>54</v>
      </c>
      <c r="C1" s="1" t="s">
        <v>55</v>
      </c>
      <c r="D1" s="1" t="s">
        <v>55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2" t="s">
        <v>52</v>
      </c>
      <c r="K1" s="3"/>
      <c r="L1" s="3"/>
      <c r="M1" s="3"/>
      <c r="N1" s="4" t="s">
        <v>28</v>
      </c>
      <c r="O1" s="3"/>
      <c r="Y1" s="9" t="s">
        <v>43</v>
      </c>
      <c r="AS1" s="49" t="s">
        <v>86</v>
      </c>
      <c r="AT1" s="50"/>
      <c r="AU1" s="21"/>
      <c r="AV1" s="21" t="s">
        <v>87</v>
      </c>
      <c r="AW1" s="21"/>
      <c r="AY1" s="49" t="s">
        <v>86</v>
      </c>
      <c r="AZ1" s="50"/>
      <c r="BA1" s="21"/>
      <c r="BB1" s="21" t="s">
        <v>88</v>
      </c>
      <c r="BC1" s="21"/>
    </row>
    <row r="2" spans="1:66" ht="15.75" thickBot="1" x14ac:dyDescent="0.3">
      <c r="A2" s="1" t="s">
        <v>5</v>
      </c>
      <c r="B2" s="1" t="s">
        <v>56</v>
      </c>
      <c r="C2" s="1" t="s">
        <v>57</v>
      </c>
      <c r="D2" s="1" t="s">
        <v>58</v>
      </c>
      <c r="E2" s="2" t="s">
        <v>0</v>
      </c>
      <c r="F2" s="2" t="s">
        <v>1</v>
      </c>
      <c r="G2" s="2" t="s">
        <v>2</v>
      </c>
      <c r="H2" s="2" t="s">
        <v>3</v>
      </c>
      <c r="I2" s="2" t="s">
        <v>64</v>
      </c>
      <c r="J2" s="2" t="s">
        <v>4</v>
      </c>
      <c r="K2" s="5" t="s">
        <v>25</v>
      </c>
      <c r="L2" s="5" t="s">
        <v>35</v>
      </c>
      <c r="M2" s="5" t="s">
        <v>36</v>
      </c>
      <c r="N2" s="5" t="s">
        <v>26</v>
      </c>
      <c r="O2" s="5" t="s">
        <v>27</v>
      </c>
      <c r="P2" s="6" t="s">
        <v>29</v>
      </c>
      <c r="Q2" s="6" t="s">
        <v>31</v>
      </c>
      <c r="R2" s="6" t="s">
        <v>30</v>
      </c>
      <c r="S2" s="6" t="s">
        <v>33</v>
      </c>
      <c r="T2" s="6" t="s">
        <v>32</v>
      </c>
      <c r="U2" s="6" t="s">
        <v>34</v>
      </c>
      <c r="V2" s="7" t="s">
        <v>39</v>
      </c>
      <c r="W2" s="4" t="s">
        <v>40</v>
      </c>
      <c r="X2" s="8" t="s">
        <v>41</v>
      </c>
      <c r="Y2" s="8" t="s">
        <v>42</v>
      </c>
      <c r="Z2" s="10" t="s">
        <v>44</v>
      </c>
      <c r="AA2" s="11" t="s">
        <v>45</v>
      </c>
      <c r="AB2" s="11" t="s">
        <v>46</v>
      </c>
      <c r="AC2" s="11" t="s">
        <v>53</v>
      </c>
      <c r="AD2" s="11" t="s">
        <v>59</v>
      </c>
      <c r="AE2" s="11" t="s">
        <v>60</v>
      </c>
      <c r="AF2" s="11" t="s">
        <v>61</v>
      </c>
      <c r="AG2" s="11" t="s">
        <v>62</v>
      </c>
      <c r="AH2" s="11" t="s">
        <v>63</v>
      </c>
      <c r="AI2" s="11" t="s">
        <v>65</v>
      </c>
      <c r="AJ2" s="11" t="s">
        <v>66</v>
      </c>
      <c r="AK2" s="11" t="s">
        <v>67</v>
      </c>
      <c r="AL2" s="13" t="s">
        <v>68</v>
      </c>
      <c r="AM2" s="14" t="s">
        <v>69</v>
      </c>
      <c r="AN2" s="14" t="s">
        <v>70</v>
      </c>
      <c r="AO2" s="14" t="s">
        <v>71</v>
      </c>
      <c r="AP2" s="14" t="s">
        <v>72</v>
      </c>
      <c r="AQ2" s="12" t="s">
        <v>73</v>
      </c>
      <c r="AR2" s="14" t="s">
        <v>95</v>
      </c>
      <c r="AS2" s="17" t="s">
        <v>85</v>
      </c>
      <c r="AT2" s="17" t="s">
        <v>84</v>
      </c>
      <c r="AU2" s="21"/>
      <c r="AV2" s="23" t="s">
        <v>83</v>
      </c>
      <c r="AW2" s="27">
        <f>AU212+AU12</f>
        <v>78.485448550488741</v>
      </c>
      <c r="AY2" s="17" t="s">
        <v>85</v>
      </c>
      <c r="AZ2" s="17" t="s">
        <v>84</v>
      </c>
      <c r="BA2" s="21"/>
      <c r="BB2" s="23" t="s">
        <v>83</v>
      </c>
      <c r="BC2" s="27">
        <f>BA212+BA12</f>
        <v>1.5582404510518748E-10</v>
      </c>
      <c r="BE2" s="6" t="s">
        <v>89</v>
      </c>
      <c r="BF2" t="s">
        <v>90</v>
      </c>
      <c r="BG2" t="s">
        <v>0</v>
      </c>
      <c r="BH2" t="s">
        <v>91</v>
      </c>
      <c r="BJ2" t="s">
        <v>92</v>
      </c>
      <c r="BK2" t="s">
        <v>0</v>
      </c>
      <c r="BM2" t="s">
        <v>94</v>
      </c>
      <c r="BN2" t="s">
        <v>94</v>
      </c>
    </row>
    <row r="3" spans="1:66" ht="15.75" thickBot="1" x14ac:dyDescent="0.3">
      <c r="A3" s="1" t="s">
        <v>6</v>
      </c>
      <c r="B3" s="3">
        <v>1</v>
      </c>
      <c r="C3" s="3">
        <v>90</v>
      </c>
      <c r="D3" s="3">
        <f>C3*3.1416/180</f>
        <v>1.5707999999999998</v>
      </c>
      <c r="E3">
        <v>5.3096625343799788</v>
      </c>
      <c r="F3">
        <f>(K3*O3*M3-I3*(K3-AC3)*G3)/(K3*O3-I3*(K3-AC3))</f>
        <v>5.3952515761060305E-2</v>
      </c>
      <c r="G3">
        <v>0.52</v>
      </c>
      <c r="H3">
        <f>(K3*O3-I3*(K3-AC3))/AC3</f>
        <v>134.94622307089242</v>
      </c>
      <c r="I3">
        <f>POWER((AI3*AJ3)/AK3,1/2)</f>
        <v>8.7786636739875856</v>
      </c>
      <c r="K3">
        <f>3.1416/4*(POWER(A16,2)-POWER(A12,2))</f>
        <v>133.01102430000003</v>
      </c>
      <c r="L3">
        <v>1</v>
      </c>
      <c r="M3">
        <f>3.1416/4*(A20*POWER(A16,2))/A8</f>
        <v>6.3820744604268564E-2</v>
      </c>
      <c r="N3">
        <f>3.1416/4*(A24*POWER(A16,2))/A8</f>
        <v>3.8619913441022224E-2</v>
      </c>
      <c r="O3">
        <f>A8/(K3*(1-N3))</f>
        <v>103.46109823077602</v>
      </c>
      <c r="P3">
        <f>(A44-A42)/(A40-A42)</f>
        <v>20.30769230769231</v>
      </c>
      <c r="Q3">
        <f>(POWER(33.333,R3)-1)/(POWER(2,R3)-1)</f>
        <v>16.970916924381051</v>
      </c>
      <c r="R3">
        <v>0.69799999999999995</v>
      </c>
      <c r="S3">
        <v>0.29499999999999998</v>
      </c>
      <c r="T3">
        <f>0.511*(A42-((A40-A42)/(POWER(2,R3)-1)))</f>
        <v>-2.2784971909582237E-2</v>
      </c>
      <c r="U3">
        <f>((2.4*(A8/K3))/(A16-A12))*POWER((2*R3+1)/(3*R3),(R3/(R3-1)))</f>
        <v>19.667522240945026</v>
      </c>
      <c r="V3">
        <f>10*((T3/U3)+S3*POWER(U3,(R3-1)))</f>
        <v>1.1882170359613471</v>
      </c>
      <c r="W3">
        <f>120*(V3/(10*A28*A38))*((SQRT(1+0.0727*A28*((A34/A38)-1)*POWER((10*A28*A38)/V3,2)))-1)</f>
        <v>3.481248850734596</v>
      </c>
      <c r="X3">
        <f>(A28*W3*A38)/V3</f>
        <v>0.81858860751672224</v>
      </c>
      <c r="Y3">
        <f>32.355*SQRT(A28*((A34/A38)-1))</f>
        <v>19.168305120977937</v>
      </c>
      <c r="Z3">
        <f>(30*V3)/(A28*W3*A38)+1.25</f>
        <v>37.898445537262326</v>
      </c>
      <c r="AA3">
        <f>(30*V3)/(A28*Y3*A38)+1.25</f>
        <v>7.9059019226053957</v>
      </c>
      <c r="AB3">
        <v>0.09</v>
      </c>
      <c r="AC3">
        <f>IF(E3&gt;=A12,POWER($A$16,2)/4*(3.1416-(AH3)-1/2*SIN(2*(AH3)-3.1416)),POWER($A$16,2)/4*(3.1416-(AH3)-1/2*SIN(2*(AH3)-3.1416))-POWER($A$12,2)/4*(3.1416-(AG3)-1/2*SIN(2*(AG3)-3.1416)))</f>
        <v>99.818112229609355</v>
      </c>
      <c r="AD3">
        <f>IF(((($A$16-($A$16-$A$12)*$B$3-2*E3)/$A$12))&lt;=-1,$A$16*AH3-PI()*$A$12,$A$16*AH3-$A$12*AG3)</f>
        <v>2.6010720720041416</v>
      </c>
      <c r="AE3">
        <f>IF(E3&gt;=$A$12,$A$16*SIN(AH3),$A$16*SIN(AH3)-$A$12*SIN(AG3))</f>
        <v>13.562222439746353</v>
      </c>
      <c r="AF3">
        <f>3.1416*(A16-A12)-AD3</f>
        <v>25.327751927995863</v>
      </c>
      <c r="AG3">
        <f>IF(((A16-(B3*(A16-A12))-(2*E3))/A12)&lt;=-1,PI(),ACOS((A16-(B3*(A16-A12))-(2*E3))/A12))</f>
        <v>3.1415926535897931</v>
      </c>
      <c r="AH3">
        <f>IF((1-2*E3/A16)&lt;=-1,PI(),ACOS(1-2*E3/A16))</f>
        <v>1.3285871690937932</v>
      </c>
      <c r="AI3">
        <f>(4*A32*A28*(A34-A38))</f>
        <v>1514.97792</v>
      </c>
      <c r="AJ3">
        <f>SIN(11/18*3.1416-D3)+G3/2*((E3/A28)-1)*COS(3.1416/2-D3)</f>
        <v>5.5171085439836851</v>
      </c>
      <c r="AK3">
        <f>3*A38*(SQRT(3)/2*Z3+1/2*AB3)</f>
        <v>108.45785477739355</v>
      </c>
      <c r="AL3">
        <f>W3*(1-4*F3+8*POWER(F3,2))*SIN(D3)</f>
        <v>2.8110281297039594</v>
      </c>
      <c r="AM3">
        <f>0.014*AO3*A28*H3*POWER(AP3,1/3)</f>
        <v>4.4401577234944511</v>
      </c>
      <c r="AN3">
        <f>POWER(F3/0.12,0.25)</f>
        <v>0.81885614703276111</v>
      </c>
      <c r="AO3">
        <f>1.24*POWER(F3/0.12,0.5)</f>
        <v>0.83145148302134031</v>
      </c>
      <c r="AP3">
        <f>(4*AC3*H3*(A34*F3+A38*(1-F3)))/((3.1416*(A16-A12)-AD3+AE3)*V3)</f>
        <v>1378.215078216509</v>
      </c>
      <c r="AQ3">
        <f>-(AL3/AM3)</f>
        <v>-0.63309195410555152</v>
      </c>
      <c r="AS3" s="28">
        <f>3.1416/2</f>
        <v>1.5708</v>
      </c>
      <c r="AT3" s="28">
        <f>-(3.1416/2-AH3)</f>
        <v>-0.24221283090620682</v>
      </c>
      <c r="AU3" s="21"/>
      <c r="AV3" s="23" t="s">
        <v>82</v>
      </c>
      <c r="AW3" s="27">
        <f>AW212</f>
        <v>18.285399999999992</v>
      </c>
      <c r="AY3" s="28">
        <f>3.1416/2</f>
        <v>1.5708</v>
      </c>
      <c r="AZ3" s="28">
        <f>-(3.1416/2-AG3)</f>
        <v>1.5707926535897931</v>
      </c>
      <c r="BA3" s="21"/>
      <c r="BB3" s="23" t="s">
        <v>82</v>
      </c>
      <c r="BC3" s="27">
        <f>BC212</f>
        <v>0</v>
      </c>
      <c r="BE3">
        <f>G3/(2*(0.0000079148*C3^5 - 0.0025662746*C3^4 + 0.3240846394*C3^3 - 19.9024975565*C3^2 + 597.3713031471*C3 - 7001.4497180617)*AC3)*(POWER(A16,2)*AW3-POWER(A12,2)*BC3)</f>
        <v>5.3958886496827396E-2</v>
      </c>
      <c r="BF3">
        <f>POWER((K3*O3*BE3-K3*O3*M3)/((K3-AC3)*(BE3-G3)),2)</f>
        <v>76.967569020237391</v>
      </c>
      <c r="BG3">
        <f>A28*((BF3*AK3/AI3-SIN(11/18*3.1416-D3))/(G3/2*COS(3.1416/2-D3))+1)</f>
        <v>5.3028528602032683</v>
      </c>
      <c r="BH3">
        <f>BE3-F3</f>
        <v>6.3707357670916842E-6</v>
      </c>
      <c r="BJ3">
        <v>40</v>
      </c>
      <c r="BK3">
        <v>2</v>
      </c>
      <c r="BL3">
        <v>40</v>
      </c>
      <c r="BM3">
        <v>31.636605685507263</v>
      </c>
      <c r="BN3">
        <f>0.0000079148*BJ3^5 - 0.0025662746*BJ3^4 + 0.3240846394*BJ3^3 - 19.9024975565*BJ3^2 + 597.3713031471*BJ3 - 7001.4497180617</f>
        <v>31.63578302229871</v>
      </c>
    </row>
    <row r="4" spans="1:66" ht="15.75" thickBot="1" x14ac:dyDescent="0.3">
      <c r="A4" s="1">
        <f>A6/42</f>
        <v>5</v>
      </c>
      <c r="B4" s="3"/>
      <c r="C4" s="3"/>
      <c r="D4" s="3"/>
      <c r="AS4" s="21"/>
      <c r="AT4" s="21"/>
      <c r="AU4" s="21"/>
      <c r="AV4" s="23" t="s">
        <v>81</v>
      </c>
      <c r="AW4" s="26">
        <f>IF(AW2=0,"Error",IF(AW3=0,"Error",(AW3-AW2)/AW2))</f>
        <v>-0.76702178126385789</v>
      </c>
      <c r="AY4" s="21"/>
      <c r="AZ4" s="21"/>
      <c r="BA4" s="21"/>
      <c r="BB4" s="23" t="s">
        <v>81</v>
      </c>
      <c r="BC4" s="26" t="str">
        <f>IF(BC2=0,"Error",IF(BC3=0,"Error",(BC3-BC2)/BC2))</f>
        <v>Error</v>
      </c>
      <c r="BJ4">
        <v>50</v>
      </c>
      <c r="BK4">
        <v>3.6</v>
      </c>
      <c r="BL4">
        <v>50</v>
      </c>
      <c r="BM4">
        <v>55.612759580528135</v>
      </c>
      <c r="BN4">
        <f t="shared" ref="BN4:BN8" si="0">0.0000079148*BJ4^5 - 0.0025662746*BJ4^4 + 0.3240846394*BJ4^3 - 19.9024975565*BJ4^2 + 597.3713031471*BJ4 - 7001.4497180617</f>
        <v>55.61022304330254</v>
      </c>
    </row>
    <row r="5" spans="1:66" ht="15.75" thickBot="1" x14ac:dyDescent="0.3">
      <c r="A5" s="1" t="s">
        <v>7</v>
      </c>
      <c r="B5" s="3"/>
      <c r="C5" s="3"/>
      <c r="D5" s="3"/>
      <c r="AS5" s="23" t="s">
        <v>80</v>
      </c>
      <c r="AT5" s="22">
        <f>AS3-AT3</f>
        <v>1.8130128309062068</v>
      </c>
      <c r="AU5" s="21"/>
      <c r="AV5" s="18"/>
      <c r="AW5" s="18"/>
      <c r="AY5" s="23" t="s">
        <v>80</v>
      </c>
      <c r="AZ5" s="22">
        <f>AY3-AZ3</f>
        <v>7.3464102068321324E-6</v>
      </c>
      <c r="BA5" s="21"/>
      <c r="BB5" s="18"/>
      <c r="BC5" s="18"/>
      <c r="BE5" t="s">
        <v>93</v>
      </c>
      <c r="BJ5">
        <v>60</v>
      </c>
      <c r="BK5">
        <v>4.5999999999999996</v>
      </c>
      <c r="BL5">
        <v>60</v>
      </c>
      <c r="BM5">
        <v>89.755397683020377</v>
      </c>
      <c r="BN5">
        <f t="shared" si="0"/>
        <v>89.749041764294816</v>
      </c>
    </row>
    <row r="6" spans="1:66" ht="15.75" thickBot="1" x14ac:dyDescent="0.3">
      <c r="A6" s="1">
        <v>210</v>
      </c>
      <c r="B6" s="3"/>
      <c r="C6" s="3"/>
      <c r="D6" s="3"/>
      <c r="AS6" s="25"/>
      <c r="AT6" s="24"/>
      <c r="AU6" s="21"/>
      <c r="AV6" s="18"/>
      <c r="AW6" s="18"/>
      <c r="AY6" s="25"/>
      <c r="AZ6" s="24"/>
      <c r="BA6" s="21"/>
      <c r="BB6" s="18"/>
      <c r="BC6" s="18"/>
      <c r="BE6">
        <v>172.31433380247952</v>
      </c>
      <c r="BG6">
        <v>6.2732783829019562E-2</v>
      </c>
      <c r="BJ6">
        <v>70</v>
      </c>
      <c r="BK6">
        <v>5.0999999999999996</v>
      </c>
      <c r="BL6">
        <v>70</v>
      </c>
      <c r="BM6">
        <v>139.49981065220356</v>
      </c>
      <c r="BN6">
        <f t="shared" si="0"/>
        <v>139.48600358529438</v>
      </c>
    </row>
    <row r="7" spans="1:66" ht="15.75" thickBot="1" x14ac:dyDescent="0.3">
      <c r="A7" s="1" t="s">
        <v>8</v>
      </c>
      <c r="B7" s="3"/>
      <c r="C7" s="3"/>
      <c r="D7" s="3"/>
      <c r="AS7" s="23" t="s">
        <v>79</v>
      </c>
      <c r="AT7" s="22">
        <f>(AS3-AT3)/200</f>
        <v>9.0650641545310332E-3</v>
      </c>
      <c r="AU7" s="21"/>
      <c r="AV7" s="21"/>
      <c r="AW7" s="21"/>
      <c r="AY7" s="23" t="s">
        <v>79</v>
      </c>
      <c r="AZ7" s="22">
        <f>(AY3-AZ3)/200</f>
        <v>3.6732051034160661E-8</v>
      </c>
      <c r="BA7" s="21"/>
      <c r="BB7" s="21"/>
      <c r="BC7" s="21"/>
      <c r="BG7">
        <v>6.0107370537787599E-2</v>
      </c>
      <c r="BJ7">
        <v>80</v>
      </c>
      <c r="BK7">
        <v>5.15</v>
      </c>
      <c r="BL7">
        <v>80</v>
      </c>
      <c r="BM7">
        <v>164.24159080000001</v>
      </c>
      <c r="BN7">
        <f t="shared" si="0"/>
        <v>164.21456890627815</v>
      </c>
    </row>
    <row r="8" spans="1:66" x14ac:dyDescent="0.25">
      <c r="A8" s="1">
        <f>A4*2646</f>
        <v>13230</v>
      </c>
      <c r="B8" s="3"/>
      <c r="C8" s="3"/>
      <c r="D8" s="3"/>
      <c r="AS8" s="21"/>
      <c r="AT8" s="21"/>
      <c r="AU8" s="21"/>
      <c r="AV8" s="21"/>
      <c r="AW8" s="20"/>
      <c r="AY8" s="21"/>
      <c r="AZ8" s="21"/>
      <c r="BA8" s="21"/>
      <c r="BB8" s="21"/>
      <c r="BC8" s="20"/>
      <c r="BG8">
        <v>5.7152789220101384E-2</v>
      </c>
      <c r="BJ8">
        <v>90</v>
      </c>
      <c r="BK8">
        <v>5.2</v>
      </c>
      <c r="BL8">
        <v>90</v>
      </c>
      <c r="BM8">
        <v>172.31433380247952</v>
      </c>
      <c r="BN8">
        <f t="shared" si="0"/>
        <v>172.26549412728855</v>
      </c>
    </row>
    <row r="9" spans="1:66" x14ac:dyDescent="0.25">
      <c r="A9" s="1" t="s">
        <v>9</v>
      </c>
      <c r="B9" s="3"/>
      <c r="C9" s="3"/>
      <c r="D9" s="3"/>
      <c r="AF9">
        <f>SIN(11/18*3.1416-D3)</f>
        <v>0.34202091036638416</v>
      </c>
      <c r="AG9">
        <f>COS(3.1416/2-1.2217)</f>
        <v>0.93968094038650374</v>
      </c>
      <c r="AH9">
        <f>0.26*AG9*(-1)*AI3/AK3</f>
        <v>-3.4127074397478356</v>
      </c>
      <c r="AI9">
        <f>0.26*AG9/0.4318*AI3/AK3</f>
        <v>7.9034447423525602</v>
      </c>
      <c r="AS9" s="18"/>
      <c r="AT9" s="18"/>
      <c r="AU9" s="18"/>
      <c r="AV9" s="18"/>
      <c r="AW9" s="19"/>
      <c r="AY9" s="18"/>
      <c r="AZ9" s="18"/>
      <c r="BA9" s="18"/>
      <c r="BB9" s="18"/>
      <c r="BC9" s="19"/>
      <c r="BG9">
        <v>5.4990169407861299E-2</v>
      </c>
    </row>
    <row r="10" spans="1:66" ht="15.75" thickBot="1" x14ac:dyDescent="0.3">
      <c r="A10" s="1">
        <v>2</v>
      </c>
      <c r="B10" s="3"/>
      <c r="C10" s="3"/>
      <c r="D10" s="3"/>
      <c r="AG10">
        <f>AI3*AF9/AK3</f>
        <v>4.7774698148591153</v>
      </c>
      <c r="AH10">
        <f>AG10+AH9</f>
        <v>1.3647623751112796</v>
      </c>
      <c r="AS10" s="18"/>
      <c r="AT10" s="18"/>
      <c r="AU10" s="18"/>
      <c r="AV10" s="18"/>
      <c r="AW10" s="18"/>
      <c r="AY10" s="18"/>
      <c r="AZ10" s="18"/>
      <c r="BA10" s="18"/>
      <c r="BB10" s="18"/>
      <c r="BC10" s="18"/>
      <c r="BG10">
        <v>5.4677060522311798E-2</v>
      </c>
    </row>
    <row r="11" spans="1:66" ht="15.75" thickBot="1" x14ac:dyDescent="0.3">
      <c r="A11" s="1" t="s">
        <v>10</v>
      </c>
      <c r="B11" s="3"/>
      <c r="C11" s="3"/>
      <c r="D11" s="3"/>
      <c r="AH11">
        <f>SQRT(AH10)</f>
        <v>1.1682304460641657</v>
      </c>
      <c r="AS11" s="17" t="s">
        <v>78</v>
      </c>
      <c r="AT11" s="17" t="s">
        <v>77</v>
      </c>
      <c r="AU11" s="17" t="s">
        <v>76</v>
      </c>
      <c r="AV11" s="17" t="s">
        <v>75</v>
      </c>
      <c r="AW11" s="17" t="s">
        <v>74</v>
      </c>
      <c r="AY11" s="17" t="s">
        <v>78</v>
      </c>
      <c r="AZ11" s="17" t="s">
        <v>77</v>
      </c>
      <c r="BA11" s="17" t="s">
        <v>76</v>
      </c>
      <c r="BB11" s="17" t="s">
        <v>75</v>
      </c>
      <c r="BC11" s="17" t="s">
        <v>74</v>
      </c>
      <c r="BG11">
        <v>5.4501149999999998E-2</v>
      </c>
    </row>
    <row r="12" spans="1:66" x14ac:dyDescent="0.25">
      <c r="A12" s="1">
        <f>A10*2.54</f>
        <v>5.08</v>
      </c>
      <c r="B12" s="3"/>
      <c r="C12" s="3"/>
      <c r="D12" s="3"/>
      <c r="AS12" s="16">
        <f>IF(AT12="","",1)</f>
        <v>1</v>
      </c>
      <c r="AT12" s="15">
        <f>AT3</f>
        <v>-0.24221283090620682</v>
      </c>
      <c r="AU12" s="15">
        <f>POWER(COS(AT12),2)*EXP($AQ$3*($A$16/2*SIN(AT12)-$E$3))</f>
        <v>78.485448550484065</v>
      </c>
      <c r="AV12" s="15">
        <f>IF(AT12="","",0)</f>
        <v>0</v>
      </c>
      <c r="AW12" s="15">
        <f>IF(AT12="","",0)</f>
        <v>0</v>
      </c>
      <c r="AY12" s="16">
        <f>IF(AZ12="","",1)</f>
        <v>1</v>
      </c>
      <c r="AZ12" s="15">
        <f>AZ3</f>
        <v>1.5707926535897931</v>
      </c>
      <c r="BA12" s="15">
        <f>POWER(COS(AZ12),2)*EXP($AQ$3*($A$12/2*SIN(AZ12)-$E$3))</f>
        <v>7.791202288487616E-11</v>
      </c>
      <c r="BB12" s="15">
        <f>IF(AZ12="","",0)</f>
        <v>0</v>
      </c>
      <c r="BC12" s="15">
        <f>IF(AZ12="","",0)</f>
        <v>0</v>
      </c>
    </row>
    <row r="13" spans="1:66" x14ac:dyDescent="0.25">
      <c r="A13" s="1" t="s">
        <v>11</v>
      </c>
      <c r="B13" s="3"/>
      <c r="C13" s="3"/>
      <c r="D13" s="3"/>
      <c r="AH13">
        <f>AI3*AF9-0.26*AG9</f>
        <v>517.90981033887067</v>
      </c>
      <c r="AS13" s="15">
        <f t="shared" ref="AS13:AS76" si="1">IF(AT13="","",AS12+1)</f>
        <v>2</v>
      </c>
      <c r="AT13" s="15">
        <f>AT12+$AT$7</f>
        <v>-0.23314776675167578</v>
      </c>
      <c r="AU13" s="15">
        <f>POWER(COS(AT13),2)*EXP($AQ$3*($A$16/2*SIN(AT13)-$E$3))</f>
        <v>75.818742700718659</v>
      </c>
      <c r="AV13" s="15">
        <f t="shared" ref="AV13:AV76" si="2">IF(AT13="","",ROUNDDOWN(((AU12+AU13)*$AT$7)/2,4))</f>
        <v>0.69930000000000003</v>
      </c>
      <c r="AW13" s="15">
        <f t="shared" ref="AW13:AW76" si="3">IF(AT13="","",AW12+AV13)</f>
        <v>0.69930000000000003</v>
      </c>
      <c r="AY13" s="15">
        <f t="shared" ref="AY13:AY76" si="4">IF(AZ13="","",AY12+1)</f>
        <v>2</v>
      </c>
      <c r="AZ13" s="15">
        <f>AZ12+$AZ$7</f>
        <v>1.5707926903218441</v>
      </c>
      <c r="BA13" s="15">
        <f t="shared" ref="BA13:BA76" si="5">POWER(COS(AZ13),2)*EXP($AQ$3*($A$12/2*SIN(AZ13)-$E$3))</f>
        <v>7.6361573632747071E-11</v>
      </c>
      <c r="BB13" s="15">
        <f t="shared" ref="BB13:BB76" si="6">IF(AZ13="","",ROUNDDOWN(((BA12+BA13)*$AZ$7)/2,4))</f>
        <v>0</v>
      </c>
      <c r="BC13" s="15">
        <f t="shared" ref="BC13:BC76" si="7">IF(AZ13="","",BC12+BB13)</f>
        <v>0</v>
      </c>
    </row>
    <row r="14" spans="1:66" x14ac:dyDescent="0.25">
      <c r="A14" s="1">
        <v>5.5</v>
      </c>
      <c r="B14" s="3"/>
      <c r="C14" s="3"/>
      <c r="D14" s="3"/>
      <c r="AF14">
        <f>0.26*0.93977/0.4318/AK3*AI3</f>
        <v>7.9041938027025056</v>
      </c>
      <c r="AH14">
        <f>AH13/AK3/AI14</f>
        <v>0.30435812701925502</v>
      </c>
      <c r="AI14">
        <v>15.689468247893823</v>
      </c>
      <c r="AS14" s="15">
        <f t="shared" si="1"/>
        <v>3</v>
      </c>
      <c r="AT14" s="15">
        <f t="shared" ref="AT14:AT77" si="8">AT13+$AT$7</f>
        <v>-0.22408270259714475</v>
      </c>
      <c r="AU14" s="15">
        <f t="shared" ref="AU14:AU77" si="9">POWER(COS(AT14),2)*EXP($AQ$3*($A$16/2*SIN(AT14)-$E$3))</f>
        <v>73.223780357814448</v>
      </c>
      <c r="AV14" s="15">
        <f t="shared" si="2"/>
        <v>0.67549999999999999</v>
      </c>
      <c r="AW14" s="15">
        <f t="shared" si="3"/>
        <v>1.3748</v>
      </c>
      <c r="AY14" s="15">
        <f t="shared" si="4"/>
        <v>3</v>
      </c>
      <c r="AZ14" s="15">
        <f t="shared" ref="AZ14:AZ77" si="10">AZ13+$AZ$7</f>
        <v>1.5707927270538951</v>
      </c>
      <c r="BA14" s="15">
        <f t="shared" si="5"/>
        <v>7.4826706785128947E-11</v>
      </c>
      <c r="BB14" s="15">
        <f t="shared" si="6"/>
        <v>0</v>
      </c>
      <c r="BC14" s="15">
        <f t="shared" si="7"/>
        <v>0</v>
      </c>
    </row>
    <row r="15" spans="1:66" x14ac:dyDescent="0.25">
      <c r="A15" s="1" t="s">
        <v>12</v>
      </c>
      <c r="B15" s="3"/>
      <c r="C15" s="3"/>
      <c r="D15" s="3"/>
      <c r="AS15" s="15">
        <f t="shared" si="1"/>
        <v>4</v>
      </c>
      <c r="AT15" s="15">
        <f t="shared" si="8"/>
        <v>-0.21501763844261371</v>
      </c>
      <c r="AU15" s="15">
        <f t="shared" si="9"/>
        <v>70.699698319214008</v>
      </c>
      <c r="AV15" s="15">
        <f t="shared" si="2"/>
        <v>0.65229999999999999</v>
      </c>
      <c r="AW15" s="15">
        <f t="shared" si="3"/>
        <v>2.0270999999999999</v>
      </c>
      <c r="AY15" s="15">
        <f t="shared" si="4"/>
        <v>4</v>
      </c>
      <c r="AZ15" s="15">
        <f t="shared" si="10"/>
        <v>1.570792763785946</v>
      </c>
      <c r="BA15" s="15">
        <f t="shared" si="5"/>
        <v>7.3307422342021879E-11</v>
      </c>
      <c r="BB15" s="15">
        <f t="shared" si="6"/>
        <v>0</v>
      </c>
      <c r="BC15" s="15">
        <f t="shared" si="7"/>
        <v>0</v>
      </c>
    </row>
    <row r="16" spans="1:66" x14ac:dyDescent="0.25">
      <c r="A16" s="1">
        <f>A14*2.54</f>
        <v>13.97</v>
      </c>
      <c r="B16" s="3"/>
      <c r="C16" s="3"/>
      <c r="D16" s="3"/>
      <c r="AS16" s="15">
        <f t="shared" si="1"/>
        <v>5</v>
      </c>
      <c r="AT16" s="15">
        <f t="shared" si="8"/>
        <v>-0.20595257428808267</v>
      </c>
      <c r="AU16" s="15">
        <f>POWER(COS(AT16),2)*EXP($AQ$3*($A$16/2*SIN(AT16)-$E$3))</f>
        <v>68.245578526198386</v>
      </c>
      <c r="AV16" s="15">
        <f t="shared" si="2"/>
        <v>0.62970000000000004</v>
      </c>
      <c r="AW16" s="15">
        <f t="shared" si="3"/>
        <v>2.6568000000000001</v>
      </c>
      <c r="AY16" s="15">
        <f t="shared" si="4"/>
        <v>5</v>
      </c>
      <c r="AZ16" s="15">
        <f t="shared" si="10"/>
        <v>1.570792800517997</v>
      </c>
      <c r="BA16" s="15">
        <f t="shared" si="5"/>
        <v>7.1803720303425774E-11</v>
      </c>
      <c r="BB16" s="15">
        <f t="shared" si="6"/>
        <v>0</v>
      </c>
      <c r="BC16" s="15">
        <f t="shared" si="7"/>
        <v>0</v>
      </c>
    </row>
    <row r="17" spans="1:55" x14ac:dyDescent="0.25">
      <c r="A17" s="1" t="s">
        <v>37</v>
      </c>
      <c r="B17" s="3"/>
      <c r="C17" s="3"/>
      <c r="D17" s="3"/>
      <c r="AS17" s="15">
        <f t="shared" si="1"/>
        <v>6</v>
      </c>
      <c r="AT17" s="15">
        <f t="shared" si="8"/>
        <v>-0.19688751013355163</v>
      </c>
      <c r="AU17" s="15">
        <f t="shared" si="9"/>
        <v>65.860452761792033</v>
      </c>
      <c r="AV17" s="15">
        <f t="shared" si="2"/>
        <v>0.60780000000000001</v>
      </c>
      <c r="AW17" s="15">
        <f t="shared" si="3"/>
        <v>3.2646000000000002</v>
      </c>
      <c r="AY17" s="15">
        <f t="shared" si="4"/>
        <v>6</v>
      </c>
      <c r="AZ17" s="15">
        <f t="shared" si="10"/>
        <v>1.5707928372500479</v>
      </c>
      <c r="BA17" s="15">
        <f t="shared" si="5"/>
        <v>7.0315600669340608E-11</v>
      </c>
      <c r="BB17" s="15">
        <f t="shared" si="6"/>
        <v>0</v>
      </c>
      <c r="BC17" s="15">
        <f t="shared" si="7"/>
        <v>0</v>
      </c>
    </row>
    <row r="18" spans="1:55" x14ac:dyDescent="0.25">
      <c r="A18" s="1">
        <v>650.61699999999996</v>
      </c>
      <c r="B18" s="3"/>
      <c r="C18" s="3"/>
      <c r="D18" s="3"/>
      <c r="AS18" s="15">
        <f t="shared" si="1"/>
        <v>7</v>
      </c>
      <c r="AT18" s="15">
        <f t="shared" si="8"/>
        <v>-0.18782244597902059</v>
      </c>
      <c r="AU18" s="15">
        <f t="shared" si="9"/>
        <v>63.543307189298368</v>
      </c>
      <c r="AV18" s="15">
        <f t="shared" si="2"/>
        <v>0.58650000000000002</v>
      </c>
      <c r="AW18" s="15">
        <f t="shared" si="3"/>
        <v>3.8511000000000002</v>
      </c>
      <c r="AY18" s="15">
        <f t="shared" si="4"/>
        <v>7</v>
      </c>
      <c r="AZ18" s="15">
        <f t="shared" si="10"/>
        <v>1.5707928739820989</v>
      </c>
      <c r="BA18" s="15">
        <f t="shared" si="5"/>
        <v>6.884306343976642E-11</v>
      </c>
      <c r="BB18" s="15">
        <f t="shared" si="6"/>
        <v>0</v>
      </c>
      <c r="BC18" s="15">
        <f t="shared" si="7"/>
        <v>0</v>
      </c>
    </row>
    <row r="19" spans="1:55" x14ac:dyDescent="0.25">
      <c r="A19" s="1" t="s">
        <v>38</v>
      </c>
      <c r="B19" s="3"/>
      <c r="C19" s="3"/>
      <c r="D19" s="3"/>
      <c r="AS19" s="15">
        <f t="shared" si="1"/>
        <v>8</v>
      </c>
      <c r="AT19" s="15">
        <f t="shared" si="8"/>
        <v>-0.17875738182448955</v>
      </c>
      <c r="AU19" s="15">
        <f t="shared" si="9"/>
        <v>61.29308672874555</v>
      </c>
      <c r="AV19" s="15">
        <f t="shared" si="2"/>
        <v>0.56579999999999997</v>
      </c>
      <c r="AW19" s="15">
        <f t="shared" si="3"/>
        <v>4.4169</v>
      </c>
      <c r="AY19" s="15">
        <f t="shared" si="4"/>
        <v>8</v>
      </c>
      <c r="AZ19" s="15">
        <f t="shared" si="10"/>
        <v>1.5707929107141498</v>
      </c>
      <c r="BA19" s="15">
        <f t="shared" si="5"/>
        <v>6.7386108614703157E-11</v>
      </c>
      <c r="BB19" s="15">
        <f t="shared" si="6"/>
        <v>0</v>
      </c>
      <c r="BC19" s="15">
        <f t="shared" si="7"/>
        <v>0</v>
      </c>
    </row>
    <row r="20" spans="1:55" x14ac:dyDescent="0.25">
      <c r="A20" s="1">
        <f>A18/118.1102</f>
        <v>5.5085589559580797</v>
      </c>
      <c r="B20" s="3"/>
      <c r="C20" s="3"/>
      <c r="D20" s="3"/>
      <c r="AS20" s="15">
        <f t="shared" si="1"/>
        <v>9</v>
      </c>
      <c r="AT20" s="15">
        <f t="shared" si="8"/>
        <v>-0.16969231766995851</v>
      </c>
      <c r="AU20" s="15">
        <f t="shared" si="9"/>
        <v>59.108699269233021</v>
      </c>
      <c r="AV20" s="15">
        <f t="shared" si="2"/>
        <v>0.54569999999999996</v>
      </c>
      <c r="AW20" s="15">
        <f t="shared" si="3"/>
        <v>4.9626000000000001</v>
      </c>
      <c r="AY20" s="15">
        <f t="shared" si="4"/>
        <v>9</v>
      </c>
      <c r="AZ20" s="15">
        <f t="shared" si="10"/>
        <v>1.5707929474462008</v>
      </c>
      <c r="BA20" s="15">
        <f t="shared" si="5"/>
        <v>6.5944736194150858E-11</v>
      </c>
      <c r="BB20" s="15">
        <f t="shared" si="6"/>
        <v>0</v>
      </c>
      <c r="BC20" s="15">
        <f t="shared" si="7"/>
        <v>0</v>
      </c>
    </row>
    <row r="21" spans="1:55" x14ac:dyDescent="0.25">
      <c r="A21" s="1" t="s">
        <v>13</v>
      </c>
      <c r="B21" s="3"/>
      <c r="C21" s="3"/>
      <c r="D21" s="3"/>
      <c r="AS21" s="15">
        <f t="shared" si="1"/>
        <v>10</v>
      </c>
      <c r="AT21" s="15">
        <f t="shared" si="8"/>
        <v>-0.16062725351542748</v>
      </c>
      <c r="AU21" s="15">
        <f t="shared" si="9"/>
        <v>56.989019715832974</v>
      </c>
      <c r="AV21" s="15">
        <f t="shared" si="2"/>
        <v>0.5262</v>
      </c>
      <c r="AW21" s="15">
        <f t="shared" si="3"/>
        <v>5.4888000000000003</v>
      </c>
      <c r="AY21" s="15">
        <f t="shared" si="4"/>
        <v>10</v>
      </c>
      <c r="AZ21" s="15">
        <f t="shared" si="10"/>
        <v>1.5707929841782517</v>
      </c>
      <c r="BA21" s="15">
        <f t="shared" si="5"/>
        <v>6.451894617810946E-11</v>
      </c>
      <c r="BB21" s="15">
        <f t="shared" si="6"/>
        <v>0</v>
      </c>
      <c r="BC21" s="15">
        <f t="shared" si="7"/>
        <v>0</v>
      </c>
    </row>
    <row r="22" spans="1:55" x14ac:dyDescent="0.25">
      <c r="A22" s="1">
        <v>2</v>
      </c>
      <c r="B22" s="3"/>
      <c r="C22" s="3"/>
      <c r="D22" s="3"/>
      <c r="AS22" s="15">
        <f t="shared" si="1"/>
        <v>11</v>
      </c>
      <c r="AT22" s="15">
        <f t="shared" si="8"/>
        <v>-0.15156218936089644</v>
      </c>
      <c r="AU22" s="15">
        <f t="shared" si="9"/>
        <v>54.932893870328755</v>
      </c>
      <c r="AV22" s="15">
        <f t="shared" si="2"/>
        <v>0.50719999999999998</v>
      </c>
      <c r="AW22" s="15">
        <f t="shared" si="3"/>
        <v>5.9960000000000004</v>
      </c>
      <c r="AY22" s="15">
        <f t="shared" si="4"/>
        <v>11</v>
      </c>
      <c r="AZ22" s="15">
        <f t="shared" si="10"/>
        <v>1.5707930209103027</v>
      </c>
      <c r="BA22" s="15">
        <f t="shared" si="5"/>
        <v>6.3108738566578961E-11</v>
      </c>
      <c r="BB22" s="15">
        <f t="shared" si="6"/>
        <v>0</v>
      </c>
      <c r="BC22" s="15">
        <f t="shared" si="7"/>
        <v>0</v>
      </c>
    </row>
    <row r="23" spans="1:55" x14ac:dyDescent="0.25">
      <c r="A23" s="1" t="s">
        <v>14</v>
      </c>
      <c r="B23" s="3"/>
      <c r="C23" s="3"/>
      <c r="D23" s="3"/>
      <c r="AS23" s="15">
        <f t="shared" si="1"/>
        <v>12</v>
      </c>
      <c r="AT23" s="15">
        <f t="shared" si="8"/>
        <v>-0.1424971252063654</v>
      </c>
      <c r="AU23" s="15">
        <f t="shared" si="9"/>
        <v>52.939142145655254</v>
      </c>
      <c r="AV23" s="15">
        <f t="shared" si="2"/>
        <v>0.4889</v>
      </c>
      <c r="AW23" s="15">
        <f t="shared" si="3"/>
        <v>6.4849000000000006</v>
      </c>
      <c r="AY23" s="15">
        <f t="shared" si="4"/>
        <v>12</v>
      </c>
      <c r="AZ23" s="15">
        <f t="shared" si="10"/>
        <v>1.5707930576423537</v>
      </c>
      <c r="BA23" s="15">
        <f t="shared" si="5"/>
        <v>6.1714113359559388E-11</v>
      </c>
      <c r="BB23" s="15">
        <f t="shared" si="6"/>
        <v>0</v>
      </c>
      <c r="BC23" s="15">
        <f t="shared" si="7"/>
        <v>0</v>
      </c>
    </row>
    <row r="24" spans="1:55" x14ac:dyDescent="0.25">
      <c r="A24" s="1">
        <f>A22*1.6667</f>
        <v>3.3334000000000001</v>
      </c>
      <c r="B24" s="3"/>
      <c r="C24" s="3"/>
      <c r="D24" s="3"/>
      <c r="AS24" s="15">
        <f t="shared" si="1"/>
        <v>13</v>
      </c>
      <c r="AT24" s="15">
        <f t="shared" si="8"/>
        <v>-0.13343206105183436</v>
      </c>
      <c r="AU24" s="15">
        <f t="shared" si="9"/>
        <v>51.006563114451914</v>
      </c>
      <c r="AV24" s="15">
        <f t="shared" si="2"/>
        <v>0.47110000000000002</v>
      </c>
      <c r="AW24" s="15">
        <f t="shared" si="3"/>
        <v>6.9560000000000004</v>
      </c>
      <c r="AY24" s="15">
        <f t="shared" si="4"/>
        <v>13</v>
      </c>
      <c r="AZ24" s="15">
        <f t="shared" si="10"/>
        <v>1.5707930943744046</v>
      </c>
      <c r="BA24" s="15">
        <f t="shared" si="5"/>
        <v>6.0335070557050688E-11</v>
      </c>
      <c r="BB24" s="15">
        <f t="shared" si="6"/>
        <v>0</v>
      </c>
      <c r="BC24" s="15">
        <f t="shared" si="7"/>
        <v>0</v>
      </c>
    </row>
    <row r="25" spans="1:55" x14ac:dyDescent="0.25">
      <c r="A25" s="1" t="s">
        <v>15</v>
      </c>
      <c r="B25" s="3"/>
      <c r="C25" s="3"/>
      <c r="D25" s="3"/>
      <c r="AS25" s="15">
        <f t="shared" si="1"/>
        <v>14</v>
      </c>
      <c r="AT25" s="15">
        <f t="shared" si="8"/>
        <v>-0.12436699689730332</v>
      </c>
      <c r="AU25" s="15">
        <f t="shared" si="9"/>
        <v>49.133936892642865</v>
      </c>
      <c r="AV25" s="15">
        <f t="shared" si="2"/>
        <v>0.45379999999999998</v>
      </c>
      <c r="AW25" s="15">
        <f t="shared" si="3"/>
        <v>7.4098000000000006</v>
      </c>
      <c r="AY25" s="15">
        <f t="shared" si="4"/>
        <v>14</v>
      </c>
      <c r="AZ25" s="15">
        <f t="shared" si="10"/>
        <v>1.5707931311064556</v>
      </c>
      <c r="BA25" s="15">
        <f t="shared" si="5"/>
        <v>5.8971610159052889E-11</v>
      </c>
      <c r="BB25" s="15">
        <f t="shared" si="6"/>
        <v>0</v>
      </c>
      <c r="BC25" s="15">
        <f t="shared" si="7"/>
        <v>0</v>
      </c>
    </row>
    <row r="26" spans="1:55" x14ac:dyDescent="0.25">
      <c r="A26" s="1">
        <v>0.1</v>
      </c>
      <c r="B26" s="3"/>
      <c r="C26" s="3"/>
      <c r="D26" s="3"/>
      <c r="AS26" s="15">
        <f t="shared" si="1"/>
        <v>15</v>
      </c>
      <c r="AT26" s="15">
        <f t="shared" si="8"/>
        <v>-0.11530193274277228</v>
      </c>
      <c r="AU26" s="15">
        <f t="shared" si="9"/>
        <v>47.320028359425166</v>
      </c>
      <c r="AV26" s="15">
        <f t="shared" si="2"/>
        <v>0.43709999999999999</v>
      </c>
      <c r="AW26" s="15">
        <f t="shared" si="3"/>
        <v>7.8469000000000007</v>
      </c>
      <c r="AY26" s="15">
        <f t="shared" si="4"/>
        <v>15</v>
      </c>
      <c r="AZ26" s="15">
        <f t="shared" si="10"/>
        <v>1.5707931678385065</v>
      </c>
      <c r="BA26" s="15">
        <f t="shared" si="5"/>
        <v>5.7623732165565931E-11</v>
      </c>
      <c r="BB26" s="15">
        <f t="shared" si="6"/>
        <v>0</v>
      </c>
      <c r="BC26" s="15">
        <f t="shared" si="7"/>
        <v>0</v>
      </c>
    </row>
    <row r="27" spans="1:55" x14ac:dyDescent="0.25">
      <c r="A27" s="1" t="s">
        <v>16</v>
      </c>
      <c r="B27" s="3"/>
      <c r="C27" s="3"/>
      <c r="D27" s="3"/>
      <c r="AS27" s="15">
        <f t="shared" si="1"/>
        <v>16</v>
      </c>
      <c r="AT27" s="15">
        <f t="shared" si="8"/>
        <v>-0.10623686858824125</v>
      </c>
      <c r="AU27" s="15">
        <f t="shared" si="9"/>
        <v>45.56359021547334</v>
      </c>
      <c r="AV27" s="15">
        <f t="shared" si="2"/>
        <v>0.4209</v>
      </c>
      <c r="AW27" s="15">
        <f t="shared" si="3"/>
        <v>8.2678000000000011</v>
      </c>
      <c r="AY27" s="15">
        <f t="shared" si="4"/>
        <v>16</v>
      </c>
      <c r="AZ27" s="15">
        <f t="shared" si="10"/>
        <v>1.5707932045705575</v>
      </c>
      <c r="BA27" s="15">
        <f t="shared" si="5"/>
        <v>5.6291436576589828E-11</v>
      </c>
      <c r="BB27" s="15">
        <f t="shared" si="6"/>
        <v>0</v>
      </c>
      <c r="BC27" s="15">
        <f t="shared" si="7"/>
        <v>0</v>
      </c>
    </row>
    <row r="28" spans="1:55" x14ac:dyDescent="0.25">
      <c r="A28" s="1">
        <f>A26*2.54</f>
        <v>0.254</v>
      </c>
      <c r="B28" s="3"/>
      <c r="C28" s="3"/>
      <c r="D28" s="3"/>
      <c r="AS28" s="15">
        <f t="shared" si="1"/>
        <v>17</v>
      </c>
      <c r="AT28" s="15">
        <f t="shared" si="8"/>
        <v>-9.7171804433710207E-2</v>
      </c>
      <c r="AU28" s="15">
        <f t="shared" si="9"/>
        <v>43.863365881560441</v>
      </c>
      <c r="AV28" s="15">
        <f t="shared" si="2"/>
        <v>0.40529999999999999</v>
      </c>
      <c r="AW28" s="15">
        <f t="shared" si="3"/>
        <v>8.6731000000000016</v>
      </c>
      <c r="AY28" s="15">
        <f t="shared" si="4"/>
        <v>17</v>
      </c>
      <c r="AZ28" s="15">
        <f t="shared" si="10"/>
        <v>1.5707932413026084</v>
      </c>
      <c r="BA28" s="15">
        <f t="shared" si="5"/>
        <v>5.4974723392124599E-11</v>
      </c>
      <c r="BB28" s="15">
        <f t="shared" si="6"/>
        <v>0</v>
      </c>
      <c r="BC28" s="15">
        <f t="shared" si="7"/>
        <v>0</v>
      </c>
    </row>
    <row r="29" spans="1:55" x14ac:dyDescent="0.25">
      <c r="A29" s="1" t="s">
        <v>17</v>
      </c>
      <c r="B29" s="3"/>
      <c r="C29" s="3"/>
      <c r="D29" s="3"/>
      <c r="AS29" s="15">
        <f t="shared" si="1"/>
        <v>18</v>
      </c>
      <c r="AT29" s="15">
        <f t="shared" si="8"/>
        <v>-8.8106740279179169E-2</v>
      </c>
      <c r="AU29" s="15">
        <f t="shared" si="9"/>
        <v>42.218092240149588</v>
      </c>
      <c r="AV29" s="15">
        <f t="shared" si="2"/>
        <v>0.3901</v>
      </c>
      <c r="AW29" s="15">
        <f t="shared" si="3"/>
        <v>9.0632000000000019</v>
      </c>
      <c r="AY29" s="15">
        <f t="shared" si="4"/>
        <v>18</v>
      </c>
      <c r="AZ29" s="15">
        <f t="shared" si="10"/>
        <v>1.5707932780346594</v>
      </c>
      <c r="BA29" s="15">
        <f t="shared" si="5"/>
        <v>5.3673592612170198E-11</v>
      </c>
      <c r="BB29" s="15">
        <f t="shared" si="6"/>
        <v>0</v>
      </c>
      <c r="BC29" s="15">
        <f t="shared" si="7"/>
        <v>0</v>
      </c>
    </row>
    <row r="30" spans="1:55" x14ac:dyDescent="0.25">
      <c r="A30" s="1">
        <v>9.81</v>
      </c>
      <c r="B30" s="3"/>
      <c r="C30" s="3"/>
      <c r="D30" s="3"/>
      <c r="AS30" s="15">
        <f t="shared" si="1"/>
        <v>19</v>
      </c>
      <c r="AT30" s="15">
        <f t="shared" si="8"/>
        <v>-7.904167612464813E-2</v>
      </c>
      <c r="AU30" s="15">
        <f t="shared" si="9"/>
        <v>40.626502222831753</v>
      </c>
      <c r="AV30" s="15">
        <f t="shared" si="2"/>
        <v>0.37540000000000001</v>
      </c>
      <c r="AW30" s="15">
        <f t="shared" si="3"/>
        <v>9.4386000000000028</v>
      </c>
      <c r="AY30" s="15">
        <f t="shared" si="4"/>
        <v>19</v>
      </c>
      <c r="AZ30" s="15">
        <f t="shared" si="10"/>
        <v>1.5707933147667104</v>
      </c>
      <c r="BA30" s="15">
        <f t="shared" si="5"/>
        <v>5.2388044236726627E-11</v>
      </c>
      <c r="BB30" s="15">
        <f t="shared" si="6"/>
        <v>0</v>
      </c>
      <c r="BC30" s="15">
        <f t="shared" si="7"/>
        <v>0</v>
      </c>
    </row>
    <row r="31" spans="1:55" x14ac:dyDescent="0.25">
      <c r="A31" s="1" t="s">
        <v>18</v>
      </c>
      <c r="B31" s="3"/>
      <c r="C31" s="3"/>
      <c r="D31" s="3"/>
      <c r="AS31" s="15">
        <f t="shared" si="1"/>
        <v>20</v>
      </c>
      <c r="AT31" s="15">
        <f t="shared" si="8"/>
        <v>-6.9976611970117092E-2</v>
      </c>
      <c r="AU31" s="15">
        <f t="shared" si="9"/>
        <v>39.087327246772098</v>
      </c>
      <c r="AV31" s="15">
        <f t="shared" si="2"/>
        <v>0.36130000000000001</v>
      </c>
      <c r="AW31" s="15">
        <f t="shared" si="3"/>
        <v>9.7999000000000027</v>
      </c>
      <c r="AY31" s="15">
        <f t="shared" si="4"/>
        <v>20</v>
      </c>
      <c r="AZ31" s="15">
        <f t="shared" si="10"/>
        <v>1.5707933514987613</v>
      </c>
      <c r="BA31" s="15">
        <f t="shared" si="5"/>
        <v>5.1118078265793877E-11</v>
      </c>
      <c r="BB31" s="15">
        <f t="shared" si="6"/>
        <v>0</v>
      </c>
      <c r="BC31" s="15">
        <f t="shared" si="7"/>
        <v>0</v>
      </c>
    </row>
    <row r="32" spans="1:55" x14ac:dyDescent="0.25">
      <c r="A32" s="1">
        <v>981</v>
      </c>
      <c r="B32" s="3"/>
      <c r="C32" s="3"/>
      <c r="D32" s="3"/>
      <c r="AS32" s="15">
        <f t="shared" si="1"/>
        <v>21</v>
      </c>
      <c r="AT32" s="15">
        <f t="shared" si="8"/>
        <v>-6.091154781558606E-2</v>
      </c>
      <c r="AU32" s="15">
        <f t="shared" si="9"/>
        <v>37.599299503581939</v>
      </c>
      <c r="AV32" s="15">
        <f t="shared" si="2"/>
        <v>0.34749999999999998</v>
      </c>
      <c r="AW32" s="15">
        <f t="shared" si="3"/>
        <v>10.147400000000003</v>
      </c>
      <c r="AY32" s="15">
        <f t="shared" si="4"/>
        <v>21</v>
      </c>
      <c r="AZ32" s="15">
        <f t="shared" si="10"/>
        <v>1.5707933882308123</v>
      </c>
      <c r="BA32" s="15">
        <f t="shared" si="5"/>
        <v>4.9863694699371937E-11</v>
      </c>
      <c r="BB32" s="15">
        <f t="shared" si="6"/>
        <v>0</v>
      </c>
      <c r="BC32" s="15">
        <f t="shared" si="7"/>
        <v>0</v>
      </c>
    </row>
    <row r="33" spans="1:55" x14ac:dyDescent="0.25">
      <c r="A33" s="1" t="s">
        <v>19</v>
      </c>
      <c r="B33" s="3"/>
      <c r="C33" s="3"/>
      <c r="D33" s="3"/>
      <c r="AS33" s="15">
        <f t="shared" si="1"/>
        <v>22</v>
      </c>
      <c r="AT33" s="15">
        <f t="shared" si="8"/>
        <v>-5.1846483661055029E-2</v>
      </c>
      <c r="AU33" s="15">
        <f t="shared" si="9"/>
        <v>36.161154104258607</v>
      </c>
      <c r="AV33" s="15">
        <f t="shared" si="2"/>
        <v>0.33429999999999999</v>
      </c>
      <c r="AW33" s="15">
        <f t="shared" si="3"/>
        <v>10.481700000000004</v>
      </c>
      <c r="AY33" s="15">
        <f t="shared" si="4"/>
        <v>22</v>
      </c>
      <c r="AZ33" s="15">
        <f t="shared" si="10"/>
        <v>1.5707934249628632</v>
      </c>
      <c r="BA33" s="15">
        <f t="shared" si="5"/>
        <v>4.862489353746078E-11</v>
      </c>
      <c r="BB33" s="15">
        <f t="shared" si="6"/>
        <v>0</v>
      </c>
      <c r="BC33" s="15">
        <f t="shared" si="7"/>
        <v>0</v>
      </c>
    </row>
    <row r="34" spans="1:55" x14ac:dyDescent="0.25">
      <c r="A34" s="1">
        <v>2.62</v>
      </c>
      <c r="B34" s="3"/>
      <c r="C34" s="3"/>
      <c r="D34" s="3"/>
      <c r="AS34" s="15">
        <f t="shared" si="1"/>
        <v>23</v>
      </c>
      <c r="AT34" s="15">
        <f t="shared" si="8"/>
        <v>-4.2781419506523997E-2</v>
      </c>
      <c r="AU34" s="15">
        <f t="shared" si="9"/>
        <v>34.771631084029728</v>
      </c>
      <c r="AV34" s="15">
        <f t="shared" si="2"/>
        <v>0.32150000000000001</v>
      </c>
      <c r="AW34" s="15">
        <f t="shared" si="3"/>
        <v>10.803200000000004</v>
      </c>
      <c r="AY34" s="15">
        <f t="shared" si="4"/>
        <v>23</v>
      </c>
      <c r="AZ34" s="15">
        <f t="shared" si="10"/>
        <v>1.5707934616949142</v>
      </c>
      <c r="BA34" s="15">
        <f t="shared" si="5"/>
        <v>4.7401674780060433E-11</v>
      </c>
      <c r="BB34" s="15">
        <f t="shared" si="6"/>
        <v>0</v>
      </c>
      <c r="BC34" s="15">
        <f t="shared" si="7"/>
        <v>0</v>
      </c>
    </row>
    <row r="35" spans="1:55" x14ac:dyDescent="0.25">
      <c r="A35" s="1" t="s">
        <v>20</v>
      </c>
      <c r="B35" s="3"/>
      <c r="C35" s="3"/>
      <c r="D35" s="3"/>
      <c r="AS35" s="15">
        <f t="shared" si="1"/>
        <v>24</v>
      </c>
      <c r="AT35" s="15">
        <f t="shared" si="8"/>
        <v>-3.3716355351992966E-2</v>
      </c>
      <c r="AU35" s="15">
        <f t="shared" si="9"/>
        <v>33.429477271106435</v>
      </c>
      <c r="AV35" s="15">
        <f t="shared" si="2"/>
        <v>0.30909999999999999</v>
      </c>
      <c r="AW35" s="15">
        <f t="shared" si="3"/>
        <v>11.112300000000005</v>
      </c>
      <c r="AY35" s="15">
        <f t="shared" si="4"/>
        <v>24</v>
      </c>
      <c r="AZ35" s="15">
        <f t="shared" si="10"/>
        <v>1.5707934984269651</v>
      </c>
      <c r="BA35" s="15">
        <f t="shared" si="5"/>
        <v>4.6194038427170869E-11</v>
      </c>
      <c r="BB35" s="15">
        <f t="shared" si="6"/>
        <v>0</v>
      </c>
      <c r="BC35" s="15">
        <f t="shared" si="7"/>
        <v>0</v>
      </c>
    </row>
    <row r="36" spans="1:55" x14ac:dyDescent="0.25">
      <c r="A36" s="1"/>
      <c r="B36" s="3"/>
      <c r="C36" s="3"/>
      <c r="D36" s="3"/>
      <c r="AS36" s="15">
        <f t="shared" si="1"/>
        <v>25</v>
      </c>
      <c r="AT36" s="15">
        <f t="shared" si="8"/>
        <v>-2.4651291197461934E-2</v>
      </c>
      <c r="AU36" s="15">
        <f t="shared" si="9"/>
        <v>32.133448023489706</v>
      </c>
      <c r="AV36" s="15">
        <f t="shared" si="2"/>
        <v>0.29709999999999998</v>
      </c>
      <c r="AW36" s="15">
        <f t="shared" si="3"/>
        <v>11.409400000000005</v>
      </c>
      <c r="AY36" s="15">
        <f t="shared" si="4"/>
        <v>25</v>
      </c>
      <c r="AZ36" s="15">
        <f t="shared" si="10"/>
        <v>1.5707935351590161</v>
      </c>
      <c r="BA36" s="15">
        <f t="shared" si="5"/>
        <v>4.5001984478792057E-11</v>
      </c>
      <c r="BB36" s="15">
        <f t="shared" si="6"/>
        <v>0</v>
      </c>
      <c r="BC36" s="15">
        <f t="shared" si="7"/>
        <v>0</v>
      </c>
    </row>
    <row r="37" spans="1:55" x14ac:dyDescent="0.25">
      <c r="A37" s="1" t="s">
        <v>21</v>
      </c>
      <c r="B37" s="3"/>
      <c r="C37" s="3"/>
      <c r="D37" s="3"/>
      <c r="AS37" s="15">
        <f t="shared" si="1"/>
        <v>26</v>
      </c>
      <c r="AT37" s="15">
        <f t="shared" si="8"/>
        <v>-1.5586227042930901E-2</v>
      </c>
      <c r="AU37" s="15">
        <f t="shared" si="9"/>
        <v>30.882308838091156</v>
      </c>
      <c r="AV37" s="15">
        <f t="shared" si="2"/>
        <v>0.28560000000000002</v>
      </c>
      <c r="AW37" s="15">
        <f t="shared" si="3"/>
        <v>11.695000000000006</v>
      </c>
      <c r="AY37" s="15">
        <f t="shared" si="4"/>
        <v>26</v>
      </c>
      <c r="AZ37" s="15">
        <f t="shared" si="10"/>
        <v>1.5707935718910671</v>
      </c>
      <c r="BA37" s="15">
        <f t="shared" si="5"/>
        <v>4.3825512934924028E-11</v>
      </c>
      <c r="BB37" s="15">
        <f t="shared" si="6"/>
        <v>0</v>
      </c>
      <c r="BC37" s="15">
        <f t="shared" si="7"/>
        <v>0</v>
      </c>
    </row>
    <row r="38" spans="1:55" x14ac:dyDescent="0.25">
      <c r="A38" s="1">
        <v>1.1000000000000001</v>
      </c>
      <c r="B38" s="3"/>
      <c r="C38" s="3"/>
      <c r="D38" s="3"/>
      <c r="AS38" s="15">
        <f t="shared" si="1"/>
        <v>27</v>
      </c>
      <c r="AT38" s="15">
        <f t="shared" si="8"/>
        <v>-6.521162888399868E-3</v>
      </c>
      <c r="AU38" s="15">
        <f t="shared" si="9"/>
        <v>29.674836836520456</v>
      </c>
      <c r="AV38" s="15">
        <f t="shared" si="2"/>
        <v>0.27439999999999998</v>
      </c>
      <c r="AW38" s="15">
        <f t="shared" si="3"/>
        <v>11.969400000000006</v>
      </c>
      <c r="AY38" s="15">
        <f t="shared" si="4"/>
        <v>27</v>
      </c>
      <c r="AZ38" s="15">
        <f t="shared" si="10"/>
        <v>1.570793608623118</v>
      </c>
      <c r="BA38" s="15">
        <f t="shared" si="5"/>
        <v>4.2664623795566756E-11</v>
      </c>
      <c r="BB38" s="15">
        <f t="shared" si="6"/>
        <v>0</v>
      </c>
      <c r="BC38" s="15">
        <f t="shared" si="7"/>
        <v>0</v>
      </c>
    </row>
    <row r="39" spans="1:55" x14ac:dyDescent="0.25">
      <c r="A39" s="1" t="s">
        <v>22</v>
      </c>
      <c r="B39" s="3"/>
      <c r="C39" s="3"/>
      <c r="D39" s="3"/>
      <c r="AS39" s="15">
        <f t="shared" si="1"/>
        <v>28</v>
      </c>
      <c r="AT39" s="15">
        <f t="shared" si="8"/>
        <v>2.5439012661311652E-3</v>
      </c>
      <c r="AU39" s="15">
        <f t="shared" si="9"/>
        <v>28.50982213196238</v>
      </c>
      <c r="AV39" s="15">
        <f t="shared" si="2"/>
        <v>0.26369999999999999</v>
      </c>
      <c r="AW39" s="15">
        <f t="shared" si="3"/>
        <v>12.233100000000006</v>
      </c>
      <c r="AY39" s="15">
        <f t="shared" si="4"/>
        <v>28</v>
      </c>
      <c r="AZ39" s="15">
        <f t="shared" si="10"/>
        <v>1.570793645355169</v>
      </c>
      <c r="BA39" s="15">
        <f t="shared" si="5"/>
        <v>4.151931706072021E-11</v>
      </c>
      <c r="BB39" s="15">
        <f t="shared" si="6"/>
        <v>0</v>
      </c>
      <c r="BC39" s="15">
        <f t="shared" si="7"/>
        <v>0</v>
      </c>
    </row>
    <row r="40" spans="1:55" x14ac:dyDescent="0.25">
      <c r="A40" s="1">
        <v>1.65</v>
      </c>
      <c r="B40" s="3"/>
      <c r="C40" s="3"/>
      <c r="D40" s="3"/>
      <c r="AS40" s="15">
        <f t="shared" si="1"/>
        <v>29</v>
      </c>
      <c r="AT40" s="15">
        <f t="shared" si="8"/>
        <v>1.1608965420662198E-2</v>
      </c>
      <c r="AU40" s="15">
        <f t="shared" si="9"/>
        <v>27.386069081615627</v>
      </c>
      <c r="AV40" s="15">
        <f t="shared" si="2"/>
        <v>0.25330000000000003</v>
      </c>
      <c r="AW40" s="15">
        <f t="shared" si="3"/>
        <v>12.486400000000005</v>
      </c>
      <c r="AY40" s="15">
        <f t="shared" si="4"/>
        <v>29</v>
      </c>
      <c r="AZ40" s="15">
        <f t="shared" si="10"/>
        <v>1.5707936820872199</v>
      </c>
      <c r="BA40" s="15">
        <f t="shared" si="5"/>
        <v>4.0389592730384395E-11</v>
      </c>
      <c r="BB40" s="15">
        <f t="shared" si="6"/>
        <v>0</v>
      </c>
      <c r="BC40" s="15">
        <f t="shared" si="7"/>
        <v>0</v>
      </c>
    </row>
    <row r="41" spans="1:55" x14ac:dyDescent="0.25">
      <c r="A41" s="1" t="s">
        <v>23</v>
      </c>
      <c r="B41" s="3"/>
      <c r="C41" s="3"/>
      <c r="D41" s="3"/>
      <c r="AS41" s="15">
        <f t="shared" si="1"/>
        <v>30</v>
      </c>
      <c r="AT41" s="15">
        <f t="shared" si="8"/>
        <v>2.067402957519323E-2</v>
      </c>
      <c r="AU41" s="15">
        <f t="shared" si="9"/>
        <v>26.302397429195363</v>
      </c>
      <c r="AV41" s="15">
        <f t="shared" si="2"/>
        <v>0.24329999999999999</v>
      </c>
      <c r="AW41" s="15">
        <f t="shared" si="3"/>
        <v>12.729700000000005</v>
      </c>
      <c r="AY41" s="15">
        <f t="shared" si="4"/>
        <v>30</v>
      </c>
      <c r="AZ41" s="15">
        <f t="shared" si="10"/>
        <v>1.5707937188192709</v>
      </c>
      <c r="BA41" s="15">
        <f t="shared" si="5"/>
        <v>3.9275450804559326E-11</v>
      </c>
      <c r="BB41" s="15">
        <f t="shared" si="6"/>
        <v>0</v>
      </c>
      <c r="BC41" s="15">
        <f t="shared" si="7"/>
        <v>0</v>
      </c>
    </row>
    <row r="42" spans="1:55" x14ac:dyDescent="0.25">
      <c r="A42" s="1">
        <v>1</v>
      </c>
      <c r="B42" s="3"/>
      <c r="C42" s="3"/>
      <c r="D42" s="3"/>
      <c r="AS42" s="15">
        <f t="shared" si="1"/>
        <v>31</v>
      </c>
      <c r="AT42" s="15">
        <f t="shared" si="8"/>
        <v>2.9739093729724261E-2</v>
      </c>
      <c r="AU42" s="15">
        <f t="shared" si="9"/>
        <v>25.257643342013804</v>
      </c>
      <c r="AV42" s="15">
        <f t="shared" si="2"/>
        <v>0.2336</v>
      </c>
      <c r="AW42" s="15">
        <f t="shared" si="3"/>
        <v>12.963300000000004</v>
      </c>
      <c r="AY42" s="15">
        <f t="shared" si="4"/>
        <v>31</v>
      </c>
      <c r="AZ42" s="15">
        <f t="shared" si="10"/>
        <v>1.5707937555513218</v>
      </c>
      <c r="BA42" s="15">
        <f t="shared" si="5"/>
        <v>3.8176891283244981E-11</v>
      </c>
      <c r="BB42" s="15">
        <f t="shared" si="6"/>
        <v>0</v>
      </c>
      <c r="BC42" s="15">
        <f t="shared" si="7"/>
        <v>0</v>
      </c>
    </row>
    <row r="43" spans="1:55" x14ac:dyDescent="0.25">
      <c r="A43" s="1" t="s">
        <v>24</v>
      </c>
      <c r="B43" s="3"/>
      <c r="C43" s="3"/>
      <c r="D43" s="3"/>
      <c r="AS43" s="15">
        <f t="shared" si="1"/>
        <v>32</v>
      </c>
      <c r="AT43" s="15">
        <f t="shared" si="8"/>
        <v>3.8804157884255293E-2</v>
      </c>
      <c r="AU43" s="15">
        <f t="shared" si="9"/>
        <v>24.250660347148425</v>
      </c>
      <c r="AV43" s="15">
        <f t="shared" si="2"/>
        <v>0.2243</v>
      </c>
      <c r="AW43" s="15">
        <f t="shared" si="3"/>
        <v>13.187600000000003</v>
      </c>
      <c r="AY43" s="15">
        <f t="shared" si="4"/>
        <v>32</v>
      </c>
      <c r="AZ43" s="15">
        <f t="shared" si="10"/>
        <v>1.5707937922833728</v>
      </c>
      <c r="BA43" s="15">
        <f t="shared" si="5"/>
        <v>3.7093914166441343E-11</v>
      </c>
      <c r="BB43" s="15">
        <f t="shared" si="6"/>
        <v>0</v>
      </c>
      <c r="BC43" s="15">
        <f t="shared" si="7"/>
        <v>0</v>
      </c>
    </row>
    <row r="44" spans="1:55" x14ac:dyDescent="0.25">
      <c r="A44" s="1">
        <v>14.2</v>
      </c>
      <c r="B44" s="3"/>
      <c r="C44" s="3"/>
      <c r="D44" s="3"/>
      <c r="AS44" s="15">
        <f t="shared" si="1"/>
        <v>33</v>
      </c>
      <c r="AT44" s="15">
        <f t="shared" si="8"/>
        <v>4.7869222038786324E-2</v>
      </c>
      <c r="AU44" s="15">
        <f t="shared" si="9"/>
        <v>23.280320171187494</v>
      </c>
      <c r="AV44" s="15">
        <f t="shared" si="2"/>
        <v>0.21540000000000001</v>
      </c>
      <c r="AW44" s="15">
        <f t="shared" si="3"/>
        <v>13.403000000000004</v>
      </c>
      <c r="AY44" s="15">
        <f t="shared" si="4"/>
        <v>33</v>
      </c>
      <c r="AZ44" s="15">
        <f t="shared" si="10"/>
        <v>1.5707938290154237</v>
      </c>
      <c r="BA44" s="15">
        <f t="shared" si="5"/>
        <v>3.6026519454148391E-11</v>
      </c>
      <c r="BB44" s="15">
        <f t="shared" si="6"/>
        <v>0</v>
      </c>
      <c r="BC44" s="15">
        <f t="shared" si="7"/>
        <v>0</v>
      </c>
    </row>
    <row r="45" spans="1:55" x14ac:dyDescent="0.25">
      <c r="AS45" s="15">
        <f t="shared" si="1"/>
        <v>34</v>
      </c>
      <c r="AT45" s="15">
        <f t="shared" si="8"/>
        <v>5.6934286193317356E-2</v>
      </c>
      <c r="AU45" s="15">
        <f t="shared" si="9"/>
        <v>22.345513488008955</v>
      </c>
      <c r="AV45" s="15">
        <f t="shared" si="2"/>
        <v>0.20680000000000001</v>
      </c>
      <c r="AW45" s="15">
        <f t="shared" si="3"/>
        <v>13.609800000000003</v>
      </c>
      <c r="AY45" s="15">
        <f t="shared" si="4"/>
        <v>34</v>
      </c>
      <c r="AZ45" s="15">
        <f t="shared" si="10"/>
        <v>1.5707938657474747</v>
      </c>
      <c r="BA45" s="15">
        <f t="shared" si="5"/>
        <v>3.4974707146366145E-11</v>
      </c>
      <c r="BB45" s="15">
        <f t="shared" si="6"/>
        <v>0</v>
      </c>
      <c r="BC45" s="15">
        <f t="shared" si="7"/>
        <v>0</v>
      </c>
    </row>
    <row r="46" spans="1:55" x14ac:dyDescent="0.25">
      <c r="AS46" s="15">
        <f t="shared" si="1"/>
        <v>35</v>
      </c>
      <c r="AT46" s="15">
        <f t="shared" si="8"/>
        <v>6.5999350347848387E-2</v>
      </c>
      <c r="AU46" s="15">
        <f t="shared" si="9"/>
        <v>21.445150579001862</v>
      </c>
      <c r="AV46" s="15">
        <f t="shared" si="2"/>
        <v>0.19839999999999999</v>
      </c>
      <c r="AW46" s="15">
        <f t="shared" si="3"/>
        <v>13.808200000000003</v>
      </c>
      <c r="AY46" s="15">
        <f t="shared" si="4"/>
        <v>35</v>
      </c>
      <c r="AZ46" s="15">
        <f t="shared" si="10"/>
        <v>1.5707939024795257</v>
      </c>
      <c r="BA46" s="15">
        <f t="shared" si="5"/>
        <v>3.3938477243094579E-11</v>
      </c>
      <c r="BB46" s="15">
        <f t="shared" si="6"/>
        <v>0</v>
      </c>
      <c r="BC46" s="15">
        <f t="shared" si="7"/>
        <v>0</v>
      </c>
    </row>
    <row r="47" spans="1:55" x14ac:dyDescent="0.25">
      <c r="AS47" s="15">
        <f t="shared" si="1"/>
        <v>36</v>
      </c>
      <c r="AT47" s="15">
        <f t="shared" si="8"/>
        <v>7.5064414502379426E-2</v>
      </c>
      <c r="AU47" s="15">
        <f t="shared" si="9"/>
        <v>20.578161910081235</v>
      </c>
      <c r="AV47" s="15">
        <f t="shared" si="2"/>
        <v>0.19040000000000001</v>
      </c>
      <c r="AW47" s="15">
        <f t="shared" si="3"/>
        <v>13.998600000000003</v>
      </c>
      <c r="AY47" s="15">
        <f t="shared" si="4"/>
        <v>36</v>
      </c>
      <c r="AZ47" s="15">
        <f t="shared" si="10"/>
        <v>1.5707939392115766</v>
      </c>
      <c r="BA47" s="15">
        <f t="shared" si="5"/>
        <v>3.29178297443337E-11</v>
      </c>
      <c r="BB47" s="15">
        <f t="shared" si="6"/>
        <v>0</v>
      </c>
      <c r="BC47" s="15">
        <f t="shared" si="7"/>
        <v>0</v>
      </c>
    </row>
    <row r="48" spans="1:55" x14ac:dyDescent="0.25">
      <c r="AS48" s="15">
        <f t="shared" si="1"/>
        <v>37</v>
      </c>
      <c r="AT48" s="15">
        <f t="shared" si="8"/>
        <v>8.4129478656910464E-2</v>
      </c>
      <c r="AU48" s="15">
        <f t="shared" si="9"/>
        <v>19.743498629778802</v>
      </c>
      <c r="AV48" s="15">
        <f t="shared" si="2"/>
        <v>0.1827</v>
      </c>
      <c r="AW48" s="15">
        <f t="shared" si="3"/>
        <v>14.181300000000004</v>
      </c>
      <c r="AY48" s="15">
        <f t="shared" si="4"/>
        <v>37</v>
      </c>
      <c r="AZ48" s="15">
        <f t="shared" si="10"/>
        <v>1.5707939759436276</v>
      </c>
      <c r="BA48" s="15">
        <f t="shared" si="5"/>
        <v>3.1912764650083488E-11</v>
      </c>
      <c r="BB48" s="15">
        <f t="shared" si="6"/>
        <v>0</v>
      </c>
      <c r="BC48" s="15">
        <f t="shared" si="7"/>
        <v>0</v>
      </c>
    </row>
    <row r="49" spans="45:55" x14ac:dyDescent="0.25">
      <c r="AS49" s="15">
        <f t="shared" si="1"/>
        <v>38</v>
      </c>
      <c r="AT49" s="15">
        <f t="shared" si="8"/>
        <v>9.3194542811441503E-2</v>
      </c>
      <c r="AU49" s="15">
        <f t="shared" si="9"/>
        <v>18.940132992613485</v>
      </c>
      <c r="AV49" s="15">
        <f t="shared" si="2"/>
        <v>0.17530000000000001</v>
      </c>
      <c r="AW49" s="15">
        <f t="shared" si="3"/>
        <v>14.356600000000004</v>
      </c>
      <c r="AY49" s="15">
        <f t="shared" si="4"/>
        <v>38</v>
      </c>
      <c r="AZ49" s="15">
        <f t="shared" si="10"/>
        <v>1.5707940126756785</v>
      </c>
      <c r="BA49" s="15">
        <f t="shared" si="5"/>
        <v>3.0923281960343937E-11</v>
      </c>
      <c r="BB49" s="15">
        <f t="shared" si="6"/>
        <v>0</v>
      </c>
      <c r="BC49" s="15">
        <f t="shared" si="7"/>
        <v>0</v>
      </c>
    </row>
    <row r="50" spans="45:55" x14ac:dyDescent="0.25">
      <c r="AS50" s="15">
        <f t="shared" si="1"/>
        <v>39</v>
      </c>
      <c r="AT50" s="15">
        <f t="shared" si="8"/>
        <v>0.10225960696597254</v>
      </c>
      <c r="AU50" s="15">
        <f t="shared" si="9"/>
        <v>18.167058711859305</v>
      </c>
      <c r="AV50" s="15">
        <f t="shared" si="2"/>
        <v>0.1681</v>
      </c>
      <c r="AW50" s="15">
        <f t="shared" si="3"/>
        <v>14.524700000000005</v>
      </c>
      <c r="AY50" s="15">
        <f t="shared" si="4"/>
        <v>39</v>
      </c>
      <c r="AZ50" s="15">
        <f t="shared" si="10"/>
        <v>1.5707940494077295</v>
      </c>
      <c r="BA50" s="15">
        <f t="shared" si="5"/>
        <v>2.9949381675115046E-11</v>
      </c>
      <c r="BB50" s="15">
        <f t="shared" si="6"/>
        <v>0</v>
      </c>
      <c r="BC50" s="15">
        <f t="shared" si="7"/>
        <v>0</v>
      </c>
    </row>
    <row r="51" spans="45:55" x14ac:dyDescent="0.25">
      <c r="AS51" s="15">
        <f t="shared" si="1"/>
        <v>40</v>
      </c>
      <c r="AT51" s="15">
        <f t="shared" si="8"/>
        <v>0.11132467112050358</v>
      </c>
      <c r="AU51" s="15">
        <f t="shared" si="9"/>
        <v>17.423291245734628</v>
      </c>
      <c r="AV51" s="15">
        <f t="shared" si="2"/>
        <v>0.1613</v>
      </c>
      <c r="AW51" s="15">
        <f t="shared" si="3"/>
        <v>14.686000000000005</v>
      </c>
      <c r="AY51" s="15">
        <f t="shared" si="4"/>
        <v>40</v>
      </c>
      <c r="AZ51" s="15">
        <f t="shared" si="10"/>
        <v>1.5707940861397804</v>
      </c>
      <c r="BA51" s="15">
        <f t="shared" si="5"/>
        <v>2.8991063794396797E-11</v>
      </c>
      <c r="BB51" s="15">
        <f t="shared" si="6"/>
        <v>0</v>
      </c>
      <c r="BC51" s="15">
        <f t="shared" si="7"/>
        <v>0</v>
      </c>
    </row>
    <row r="52" spans="45:55" x14ac:dyDescent="0.25">
      <c r="AS52" s="15">
        <f t="shared" si="1"/>
        <v>41</v>
      </c>
      <c r="AT52" s="15">
        <f t="shared" si="8"/>
        <v>0.12038973527503462</v>
      </c>
      <c r="AU52" s="15">
        <f t="shared" si="9"/>
        <v>16.707868020936179</v>
      </c>
      <c r="AV52" s="15">
        <f t="shared" si="2"/>
        <v>0.1547</v>
      </c>
      <c r="AW52" s="15">
        <f t="shared" si="3"/>
        <v>14.840700000000005</v>
      </c>
      <c r="AY52" s="15">
        <f t="shared" si="4"/>
        <v>41</v>
      </c>
      <c r="AZ52" s="15">
        <f t="shared" si="10"/>
        <v>1.5707941228718314</v>
      </c>
      <c r="BA52" s="15">
        <f t="shared" si="5"/>
        <v>2.8048328318189198E-11</v>
      </c>
      <c r="BB52" s="15">
        <f t="shared" si="6"/>
        <v>0</v>
      </c>
      <c r="BC52" s="15">
        <f t="shared" si="7"/>
        <v>0</v>
      </c>
    </row>
    <row r="53" spans="45:55" x14ac:dyDescent="0.25">
      <c r="AS53" s="15">
        <f t="shared" si="1"/>
        <v>42</v>
      </c>
      <c r="AT53" s="15">
        <f t="shared" si="8"/>
        <v>0.12945479942956564</v>
      </c>
      <c r="AU53" s="15">
        <f t="shared" si="9"/>
        <v>16.019848597335844</v>
      </c>
      <c r="AV53" s="15">
        <f t="shared" si="2"/>
        <v>0.14829999999999999</v>
      </c>
      <c r="AW53" s="15">
        <f t="shared" si="3"/>
        <v>14.989000000000006</v>
      </c>
      <c r="AY53" s="15">
        <f t="shared" si="4"/>
        <v>42</v>
      </c>
      <c r="AZ53" s="15">
        <f t="shared" si="10"/>
        <v>1.5707941596038824</v>
      </c>
      <c r="BA53" s="15">
        <f t="shared" si="5"/>
        <v>2.7121175246492225E-11</v>
      </c>
      <c r="BB53" s="15">
        <f t="shared" si="6"/>
        <v>0</v>
      </c>
      <c r="BC53" s="15">
        <f t="shared" si="7"/>
        <v>0</v>
      </c>
    </row>
    <row r="54" spans="45:55" x14ac:dyDescent="0.25">
      <c r="AS54" s="15">
        <f t="shared" si="1"/>
        <v>43</v>
      </c>
      <c r="AT54" s="15">
        <f t="shared" si="8"/>
        <v>0.13851986358409668</v>
      </c>
      <c r="AU54" s="15">
        <f t="shared" si="9"/>
        <v>15.358314777547651</v>
      </c>
      <c r="AV54" s="15">
        <f t="shared" si="2"/>
        <v>0.14219999999999999</v>
      </c>
      <c r="AW54" s="15">
        <f t="shared" si="3"/>
        <v>15.131200000000007</v>
      </c>
      <c r="AY54" s="15">
        <f t="shared" si="4"/>
        <v>43</v>
      </c>
      <c r="AZ54" s="15">
        <f t="shared" si="10"/>
        <v>1.5707941963359333</v>
      </c>
      <c r="BA54" s="15">
        <f t="shared" si="5"/>
        <v>2.620960457930589E-11</v>
      </c>
      <c r="BB54" s="15">
        <f t="shared" si="6"/>
        <v>0</v>
      </c>
      <c r="BC54" s="15">
        <f t="shared" si="7"/>
        <v>0</v>
      </c>
    </row>
    <row r="55" spans="45:55" x14ac:dyDescent="0.25">
      <c r="AS55" s="15">
        <f t="shared" si="1"/>
        <v>44</v>
      </c>
      <c r="AT55" s="15">
        <f t="shared" si="8"/>
        <v>0.14758492773862772</v>
      </c>
      <c r="AU55" s="15">
        <f t="shared" si="9"/>
        <v>14.722370664958177</v>
      </c>
      <c r="AV55" s="15">
        <f t="shared" si="2"/>
        <v>0.1363</v>
      </c>
      <c r="AW55" s="15">
        <f t="shared" si="3"/>
        <v>15.267500000000007</v>
      </c>
      <c r="AY55" s="15">
        <f t="shared" si="4"/>
        <v>44</v>
      </c>
      <c r="AZ55" s="15">
        <f t="shared" si="10"/>
        <v>1.5707942330679843</v>
      </c>
      <c r="BA55" s="15">
        <f t="shared" si="5"/>
        <v>2.5313616316630154E-11</v>
      </c>
      <c r="BB55" s="15">
        <f t="shared" si="6"/>
        <v>0</v>
      </c>
      <c r="BC55" s="15">
        <f t="shared" si="7"/>
        <v>0</v>
      </c>
    </row>
    <row r="56" spans="45:55" x14ac:dyDescent="0.25">
      <c r="AS56" s="15">
        <f t="shared" si="1"/>
        <v>45</v>
      </c>
      <c r="AT56" s="15">
        <f t="shared" si="8"/>
        <v>0.15664999189315876</v>
      </c>
      <c r="AU56" s="15">
        <f t="shared" si="9"/>
        <v>14.111142673696374</v>
      </c>
      <c r="AV56" s="15">
        <f t="shared" si="2"/>
        <v>0.13059999999999999</v>
      </c>
      <c r="AW56" s="15">
        <f t="shared" si="3"/>
        <v>15.398100000000007</v>
      </c>
      <c r="AY56" s="15">
        <f t="shared" si="4"/>
        <v>45</v>
      </c>
      <c r="AZ56" s="15">
        <f t="shared" si="10"/>
        <v>1.5707942698000352</v>
      </c>
      <c r="BA56" s="15">
        <f t="shared" si="5"/>
        <v>2.4433210458465053E-11</v>
      </c>
      <c r="BB56" s="15">
        <f t="shared" si="6"/>
        <v>0</v>
      </c>
      <c r="BC56" s="15">
        <f t="shared" si="7"/>
        <v>0</v>
      </c>
    </row>
    <row r="57" spans="45:55" x14ac:dyDescent="0.25">
      <c r="AS57" s="15">
        <f t="shared" si="1"/>
        <v>46</v>
      </c>
      <c r="AT57" s="15">
        <f t="shared" si="8"/>
        <v>0.1657150560476898</v>
      </c>
      <c r="AU57" s="15">
        <f t="shared" si="9"/>
        <v>13.52377949389866</v>
      </c>
      <c r="AV57" s="15">
        <f t="shared" si="2"/>
        <v>0.12520000000000001</v>
      </c>
      <c r="AW57" s="15">
        <f t="shared" si="3"/>
        <v>15.523300000000006</v>
      </c>
      <c r="AY57" s="15">
        <f t="shared" si="4"/>
        <v>46</v>
      </c>
      <c r="AZ57" s="15">
        <f t="shared" si="10"/>
        <v>1.5707943065320862</v>
      </c>
      <c r="BA57" s="15">
        <f t="shared" si="5"/>
        <v>2.3568387004810535E-11</v>
      </c>
      <c r="BB57" s="15">
        <f t="shared" si="6"/>
        <v>0</v>
      </c>
      <c r="BC57" s="15">
        <f t="shared" si="7"/>
        <v>0</v>
      </c>
    </row>
    <row r="58" spans="45:55" x14ac:dyDescent="0.25">
      <c r="AS58" s="15">
        <f t="shared" si="1"/>
        <v>47</v>
      </c>
      <c r="AT58" s="15">
        <f t="shared" si="8"/>
        <v>0.17478012020222083</v>
      </c>
      <c r="AU58" s="15">
        <f t="shared" si="9"/>
        <v>12.959452015503901</v>
      </c>
      <c r="AV58" s="15">
        <f t="shared" si="2"/>
        <v>0.12</v>
      </c>
      <c r="AW58" s="15">
        <f t="shared" si="3"/>
        <v>15.643300000000005</v>
      </c>
      <c r="AY58" s="15">
        <f t="shared" si="4"/>
        <v>47</v>
      </c>
      <c r="AZ58" s="15">
        <f t="shared" si="10"/>
        <v>1.5707943432641371</v>
      </c>
      <c r="BA58" s="15">
        <f t="shared" si="5"/>
        <v>2.2719145955666639E-11</v>
      </c>
      <c r="BB58" s="15">
        <f t="shared" si="6"/>
        <v>0</v>
      </c>
      <c r="BC58" s="15">
        <f t="shared" si="7"/>
        <v>0</v>
      </c>
    </row>
    <row r="59" spans="45:55" x14ac:dyDescent="0.25">
      <c r="AS59" s="15">
        <f t="shared" si="1"/>
        <v>48</v>
      </c>
      <c r="AT59" s="15">
        <f t="shared" si="8"/>
        <v>0.18384518435675187</v>
      </c>
      <c r="AU59" s="15">
        <f t="shared" si="9"/>
        <v>12.417353213689852</v>
      </c>
      <c r="AV59" s="15">
        <f t="shared" si="2"/>
        <v>0.115</v>
      </c>
      <c r="AW59" s="15">
        <f t="shared" si="3"/>
        <v>15.758300000000006</v>
      </c>
      <c r="AY59" s="15">
        <f t="shared" si="4"/>
        <v>48</v>
      </c>
      <c r="AZ59" s="15">
        <f t="shared" si="10"/>
        <v>1.5707943799961881</v>
      </c>
      <c r="BA59" s="15">
        <f t="shared" si="5"/>
        <v>2.1885487311033317E-11</v>
      </c>
      <c r="BB59" s="15">
        <f t="shared" si="6"/>
        <v>0</v>
      </c>
      <c r="BC59" s="15">
        <f t="shared" si="7"/>
        <v>0</v>
      </c>
    </row>
    <row r="60" spans="45:55" x14ac:dyDescent="0.25">
      <c r="AS60" s="15">
        <f t="shared" si="1"/>
        <v>49</v>
      </c>
      <c r="AT60" s="15">
        <f t="shared" si="8"/>
        <v>0.19291024851128291</v>
      </c>
      <c r="AU60" s="15">
        <f t="shared" si="9"/>
        <v>11.896697998939429</v>
      </c>
      <c r="AV60" s="15">
        <f t="shared" si="2"/>
        <v>0.11020000000000001</v>
      </c>
      <c r="AW60" s="15">
        <f t="shared" si="3"/>
        <v>15.868500000000006</v>
      </c>
      <c r="AY60" s="15">
        <f t="shared" si="4"/>
        <v>49</v>
      </c>
      <c r="AZ60" s="15">
        <f t="shared" si="10"/>
        <v>1.5707944167282391</v>
      </c>
      <c r="BA60" s="15">
        <f t="shared" si="5"/>
        <v>2.1067411070910597E-11</v>
      </c>
      <c r="BB60" s="15">
        <f t="shared" si="6"/>
        <v>0</v>
      </c>
      <c r="BC60" s="15">
        <f t="shared" si="7"/>
        <v>0</v>
      </c>
    </row>
    <row r="61" spans="45:55" x14ac:dyDescent="0.25">
      <c r="AS61" s="15">
        <f t="shared" si="1"/>
        <v>50</v>
      </c>
      <c r="AT61" s="15">
        <f t="shared" si="8"/>
        <v>0.20197531266581395</v>
      </c>
      <c r="AU61" s="15">
        <f t="shared" si="9"/>
        <v>11.39672303460142</v>
      </c>
      <c r="AV61" s="15">
        <f t="shared" si="2"/>
        <v>0.1055</v>
      </c>
      <c r="AW61" s="15">
        <f t="shared" si="3"/>
        <v>15.974000000000006</v>
      </c>
      <c r="AY61" s="15">
        <f t="shared" si="4"/>
        <v>50</v>
      </c>
      <c r="AZ61" s="15">
        <f t="shared" si="10"/>
        <v>1.57079445346029</v>
      </c>
      <c r="BA61" s="15">
        <f t="shared" si="5"/>
        <v>2.0264917235298444E-11</v>
      </c>
      <c r="BB61" s="15">
        <f t="shared" si="6"/>
        <v>0</v>
      </c>
      <c r="BC61" s="15">
        <f t="shared" si="7"/>
        <v>0</v>
      </c>
    </row>
    <row r="62" spans="45:55" x14ac:dyDescent="0.25">
      <c r="AS62" s="15">
        <f t="shared" si="1"/>
        <v>51</v>
      </c>
      <c r="AT62" s="15">
        <f t="shared" si="8"/>
        <v>0.21104037682034499</v>
      </c>
      <c r="AU62" s="15">
        <f t="shared" si="9"/>
        <v>10.916686524687345</v>
      </c>
      <c r="AV62" s="15">
        <f t="shared" si="2"/>
        <v>0.1011</v>
      </c>
      <c r="AW62" s="15">
        <f t="shared" si="3"/>
        <v>16.075100000000006</v>
      </c>
      <c r="AY62" s="15">
        <f t="shared" si="4"/>
        <v>51</v>
      </c>
      <c r="AZ62" s="15">
        <f t="shared" si="10"/>
        <v>1.570794490192341</v>
      </c>
      <c r="BA62" s="15">
        <f t="shared" si="5"/>
        <v>1.9478005804196868E-11</v>
      </c>
      <c r="BB62" s="15">
        <f t="shared" si="6"/>
        <v>0</v>
      </c>
      <c r="BC62" s="15">
        <f t="shared" si="7"/>
        <v>0</v>
      </c>
    </row>
    <row r="63" spans="45:55" x14ac:dyDescent="0.25">
      <c r="AS63" s="15">
        <f t="shared" si="1"/>
        <v>52</v>
      </c>
      <c r="AT63" s="15">
        <f t="shared" si="8"/>
        <v>0.22010544097487603</v>
      </c>
      <c r="AU63" s="15">
        <f t="shared" si="9"/>
        <v>10.455867974523503</v>
      </c>
      <c r="AV63" s="15">
        <f t="shared" si="2"/>
        <v>9.6799999999999997E-2</v>
      </c>
      <c r="AW63" s="15">
        <f t="shared" si="3"/>
        <v>16.171900000000008</v>
      </c>
      <c r="AY63" s="15">
        <f t="shared" si="4"/>
        <v>52</v>
      </c>
      <c r="AZ63" s="15">
        <f t="shared" si="10"/>
        <v>1.5707945269243919</v>
      </c>
      <c r="BA63" s="15">
        <f t="shared" si="5"/>
        <v>1.8706676777605872E-11</v>
      </c>
      <c r="BB63" s="15">
        <f t="shared" si="6"/>
        <v>0</v>
      </c>
      <c r="BC63" s="15">
        <f t="shared" si="7"/>
        <v>0</v>
      </c>
    </row>
    <row r="64" spans="45:55" x14ac:dyDescent="0.25">
      <c r="AS64" s="15">
        <f t="shared" si="1"/>
        <v>53</v>
      </c>
      <c r="AT64" s="15">
        <f t="shared" si="8"/>
        <v>0.22917050512940706</v>
      </c>
      <c r="AU64" s="15">
        <f t="shared" si="9"/>
        <v>10.013567926756203</v>
      </c>
      <c r="AV64" s="15">
        <f t="shared" si="2"/>
        <v>9.2700000000000005E-2</v>
      </c>
      <c r="AW64" s="15">
        <f t="shared" si="3"/>
        <v>16.264600000000009</v>
      </c>
      <c r="AY64" s="15">
        <f t="shared" si="4"/>
        <v>53</v>
      </c>
      <c r="AZ64" s="15">
        <f t="shared" si="10"/>
        <v>1.5707945636564429</v>
      </c>
      <c r="BA64" s="15">
        <f t="shared" si="5"/>
        <v>1.7950930155525423E-11</v>
      </c>
      <c r="BB64" s="15">
        <f t="shared" si="6"/>
        <v>0</v>
      </c>
      <c r="BC64" s="15">
        <f t="shared" si="7"/>
        <v>0</v>
      </c>
    </row>
    <row r="65" spans="45:55" x14ac:dyDescent="0.25">
      <c r="AS65" s="15">
        <f t="shared" si="1"/>
        <v>54</v>
      </c>
      <c r="AT65" s="15">
        <f t="shared" si="8"/>
        <v>0.2382355692839381</v>
      </c>
      <c r="AU65" s="15">
        <f t="shared" si="9"/>
        <v>9.5891076750883393</v>
      </c>
      <c r="AV65" s="15">
        <f t="shared" si="2"/>
        <v>8.8800000000000004E-2</v>
      </c>
      <c r="AW65" s="15">
        <f t="shared" si="3"/>
        <v>16.353400000000008</v>
      </c>
      <c r="AY65" s="15">
        <f t="shared" si="4"/>
        <v>54</v>
      </c>
      <c r="AZ65" s="15">
        <f t="shared" si="10"/>
        <v>1.5707946003884938</v>
      </c>
      <c r="BA65" s="15">
        <f t="shared" si="5"/>
        <v>1.7210765937955538E-11</v>
      </c>
      <c r="BB65" s="15">
        <f t="shared" si="6"/>
        <v>0</v>
      </c>
      <c r="BC65" s="15">
        <f t="shared" si="7"/>
        <v>0</v>
      </c>
    </row>
    <row r="66" spans="45:55" x14ac:dyDescent="0.25">
      <c r="AS66" s="15">
        <f t="shared" si="1"/>
        <v>55</v>
      </c>
      <c r="AT66" s="15">
        <f t="shared" si="8"/>
        <v>0.24730063343846914</v>
      </c>
      <c r="AU66" s="15">
        <f t="shared" si="9"/>
        <v>9.1818289580076744</v>
      </c>
      <c r="AV66" s="15">
        <f t="shared" si="2"/>
        <v>8.5000000000000006E-2</v>
      </c>
      <c r="AW66" s="15">
        <f t="shared" si="3"/>
        <v>16.438400000000009</v>
      </c>
      <c r="AY66" s="15">
        <f t="shared" si="4"/>
        <v>55</v>
      </c>
      <c r="AZ66" s="15">
        <f t="shared" si="10"/>
        <v>1.5707946371205448</v>
      </c>
      <c r="BA66" s="15">
        <f t="shared" si="5"/>
        <v>1.6486184124896208E-11</v>
      </c>
      <c r="BB66" s="15">
        <f t="shared" si="6"/>
        <v>0</v>
      </c>
      <c r="BC66" s="15">
        <f t="shared" si="7"/>
        <v>0</v>
      </c>
    </row>
    <row r="67" spans="45:55" x14ac:dyDescent="0.25">
      <c r="AS67" s="15">
        <f t="shared" si="1"/>
        <v>56</v>
      </c>
      <c r="AT67" s="15">
        <f t="shared" si="8"/>
        <v>0.25636569759300015</v>
      </c>
      <c r="AU67" s="15">
        <f t="shared" si="9"/>
        <v>8.7910936346512365</v>
      </c>
      <c r="AV67" s="15">
        <f t="shared" si="2"/>
        <v>8.14E-2</v>
      </c>
      <c r="AW67" s="15">
        <f t="shared" si="3"/>
        <v>16.519800000000007</v>
      </c>
      <c r="AY67" s="15">
        <f t="shared" si="4"/>
        <v>56</v>
      </c>
      <c r="AZ67" s="15">
        <f t="shared" si="10"/>
        <v>1.5707946738525957</v>
      </c>
      <c r="BA67" s="15">
        <f t="shared" si="5"/>
        <v>1.5777184716347412E-11</v>
      </c>
      <c r="BB67" s="15">
        <f t="shared" si="6"/>
        <v>0</v>
      </c>
      <c r="BC67" s="15">
        <f t="shared" si="7"/>
        <v>0</v>
      </c>
    </row>
    <row r="68" spans="45:55" x14ac:dyDescent="0.25">
      <c r="AS68" s="15">
        <f t="shared" si="1"/>
        <v>57</v>
      </c>
      <c r="AT68" s="15">
        <f t="shared" si="8"/>
        <v>0.26543076174753116</v>
      </c>
      <c r="AU68" s="15">
        <f t="shared" si="9"/>
        <v>8.4162833448370193</v>
      </c>
      <c r="AV68" s="15">
        <f t="shared" si="2"/>
        <v>7.7899999999999997E-2</v>
      </c>
      <c r="AW68" s="15">
        <f t="shared" si="3"/>
        <v>16.597700000000007</v>
      </c>
      <c r="AY68" s="15">
        <f t="shared" si="4"/>
        <v>57</v>
      </c>
      <c r="AZ68" s="15">
        <f t="shared" si="10"/>
        <v>1.5707947105846467</v>
      </c>
      <c r="BA68" s="15">
        <f t="shared" si="5"/>
        <v>1.5083767712309163E-11</v>
      </c>
      <c r="BB68" s="15">
        <f t="shared" si="6"/>
        <v>0</v>
      </c>
      <c r="BC68" s="15">
        <f t="shared" si="7"/>
        <v>0</v>
      </c>
    </row>
    <row r="69" spans="45:55" x14ac:dyDescent="0.25">
      <c r="AS69" s="15">
        <f t="shared" si="1"/>
        <v>58</v>
      </c>
      <c r="AT69" s="15">
        <f t="shared" si="8"/>
        <v>0.27449582590206217</v>
      </c>
      <c r="AU69" s="15">
        <f t="shared" si="9"/>
        <v>8.0567991551831195</v>
      </c>
      <c r="AV69" s="15">
        <f t="shared" si="2"/>
        <v>7.46E-2</v>
      </c>
      <c r="AW69" s="15">
        <f t="shared" si="3"/>
        <v>16.672300000000007</v>
      </c>
      <c r="AY69" s="15">
        <f t="shared" si="4"/>
        <v>58</v>
      </c>
      <c r="AZ69" s="15">
        <f t="shared" si="10"/>
        <v>1.5707947473166977</v>
      </c>
      <c r="BA69" s="15">
        <f t="shared" si="5"/>
        <v>1.4405933112781449E-11</v>
      </c>
      <c r="BB69" s="15">
        <f t="shared" si="6"/>
        <v>0</v>
      </c>
      <c r="BC69" s="15">
        <f t="shared" si="7"/>
        <v>0</v>
      </c>
    </row>
    <row r="70" spans="45:55" x14ac:dyDescent="0.25">
      <c r="AS70" s="15">
        <f t="shared" si="1"/>
        <v>59</v>
      </c>
      <c r="AT70" s="15">
        <f t="shared" si="8"/>
        <v>0.28356089005659318</v>
      </c>
      <c r="AU70" s="15">
        <f t="shared" si="9"/>
        <v>7.7120611931264662</v>
      </c>
      <c r="AV70" s="15">
        <f t="shared" si="2"/>
        <v>7.1400000000000005E-2</v>
      </c>
      <c r="AW70" s="15">
        <f t="shared" si="3"/>
        <v>16.743700000000008</v>
      </c>
      <c r="AY70" s="15">
        <f t="shared" si="4"/>
        <v>59</v>
      </c>
      <c r="AZ70" s="15">
        <f t="shared" si="10"/>
        <v>1.5707947840487486</v>
      </c>
      <c r="BA70" s="15">
        <f t="shared" si="5"/>
        <v>1.3743680917764267E-11</v>
      </c>
      <c r="BB70" s="15">
        <f t="shared" si="6"/>
        <v>0</v>
      </c>
      <c r="BC70" s="15">
        <f t="shared" si="7"/>
        <v>0</v>
      </c>
    </row>
    <row r="71" spans="45:55" x14ac:dyDescent="0.25">
      <c r="AS71" s="15">
        <f t="shared" si="1"/>
        <v>60</v>
      </c>
      <c r="AT71" s="15">
        <f t="shared" si="8"/>
        <v>0.2926259542111242</v>
      </c>
      <c r="AU71" s="15">
        <f t="shared" si="9"/>
        <v>7.3815082705479584</v>
      </c>
      <c r="AV71" s="15">
        <f t="shared" si="2"/>
        <v>6.8400000000000002E-2</v>
      </c>
      <c r="AW71" s="15">
        <f t="shared" si="3"/>
        <v>16.812100000000008</v>
      </c>
      <c r="AY71" s="15">
        <f t="shared" si="4"/>
        <v>60</v>
      </c>
      <c r="AZ71" s="15">
        <f t="shared" si="10"/>
        <v>1.5707948207807996</v>
      </c>
      <c r="BA71" s="15">
        <f t="shared" si="5"/>
        <v>1.3097011127257611E-11</v>
      </c>
      <c r="BB71" s="15">
        <f t="shared" si="6"/>
        <v>0</v>
      </c>
      <c r="BC71" s="15">
        <f t="shared" si="7"/>
        <v>0</v>
      </c>
    </row>
    <row r="72" spans="45:55" x14ac:dyDescent="0.25">
      <c r="AS72" s="15">
        <f t="shared" si="1"/>
        <v>61</v>
      </c>
      <c r="AT72" s="15">
        <f t="shared" si="8"/>
        <v>0.30169101836565521</v>
      </c>
      <c r="AU72" s="15">
        <f t="shared" si="9"/>
        <v>7.0645974986089284</v>
      </c>
      <c r="AV72" s="15">
        <f t="shared" si="2"/>
        <v>6.54E-2</v>
      </c>
      <c r="AW72" s="15">
        <f t="shared" si="3"/>
        <v>16.877500000000008</v>
      </c>
      <c r="AY72" s="15">
        <f t="shared" si="4"/>
        <v>61</v>
      </c>
      <c r="AZ72" s="15">
        <f t="shared" si="10"/>
        <v>1.5707948575128505</v>
      </c>
      <c r="BA72" s="15">
        <f t="shared" si="5"/>
        <v>1.2465923741261468E-11</v>
      </c>
      <c r="BB72" s="15">
        <f t="shared" si="6"/>
        <v>0</v>
      </c>
      <c r="BC72" s="15">
        <f t="shared" si="7"/>
        <v>0</v>
      </c>
    </row>
    <row r="73" spans="45:55" x14ac:dyDescent="0.25">
      <c r="AS73" s="15">
        <f t="shared" si="1"/>
        <v>62</v>
      </c>
      <c r="AT73" s="15">
        <f t="shared" si="8"/>
        <v>0.31075608252018622</v>
      </c>
      <c r="AU73" s="15">
        <f t="shared" si="9"/>
        <v>6.7608038953045293</v>
      </c>
      <c r="AV73" s="15">
        <f t="shared" si="2"/>
        <v>6.2600000000000003E-2</v>
      </c>
      <c r="AW73" s="15">
        <f t="shared" si="3"/>
        <v>16.940100000000008</v>
      </c>
      <c r="AY73" s="15">
        <f t="shared" si="4"/>
        <v>62</v>
      </c>
      <c r="AZ73" s="15">
        <f t="shared" si="10"/>
        <v>1.5707948942449015</v>
      </c>
      <c r="BA73" s="15">
        <f t="shared" si="5"/>
        <v>1.1850418759775839E-11</v>
      </c>
      <c r="BB73" s="15">
        <f t="shared" si="6"/>
        <v>0</v>
      </c>
      <c r="BC73" s="15">
        <f t="shared" si="7"/>
        <v>0</v>
      </c>
    </row>
    <row r="74" spans="45:55" x14ac:dyDescent="0.25">
      <c r="AS74" s="15">
        <f t="shared" si="1"/>
        <v>63</v>
      </c>
      <c r="AT74" s="15">
        <f t="shared" si="8"/>
        <v>0.31982114667471723</v>
      </c>
      <c r="AU74" s="15">
        <f t="shared" si="9"/>
        <v>6.4696199871442372</v>
      </c>
      <c r="AV74" s="15">
        <f t="shared" si="2"/>
        <v>5.9900000000000002E-2</v>
      </c>
      <c r="AW74" s="15">
        <f t="shared" si="3"/>
        <v>17.000000000000007</v>
      </c>
      <c r="AY74" s="15">
        <f t="shared" si="4"/>
        <v>63</v>
      </c>
      <c r="AZ74" s="15">
        <f t="shared" si="10"/>
        <v>1.5707949309769524</v>
      </c>
      <c r="BA74" s="15">
        <f t="shared" si="5"/>
        <v>1.1250496182800725E-11</v>
      </c>
      <c r="BB74" s="15">
        <f t="shared" si="6"/>
        <v>0</v>
      </c>
      <c r="BC74" s="15">
        <f t="shared" si="7"/>
        <v>0</v>
      </c>
    </row>
    <row r="75" spans="45:55" x14ac:dyDescent="0.25">
      <c r="AS75" s="15">
        <f t="shared" si="1"/>
        <v>64</v>
      </c>
      <c r="AT75" s="15">
        <f t="shared" si="8"/>
        <v>0.32888621082924824</v>
      </c>
      <c r="AU75" s="15">
        <f t="shared" si="9"/>
        <v>6.1905554062770216</v>
      </c>
      <c r="AV75" s="15">
        <f t="shared" si="2"/>
        <v>5.7299999999999997E-2</v>
      </c>
      <c r="AW75" s="15">
        <f t="shared" si="3"/>
        <v>17.057300000000009</v>
      </c>
      <c r="AY75" s="15">
        <f t="shared" si="4"/>
        <v>64</v>
      </c>
      <c r="AZ75" s="15">
        <f t="shared" si="10"/>
        <v>1.5707949677090034</v>
      </c>
      <c r="BA75" s="15">
        <f t="shared" si="5"/>
        <v>1.0666156010336116E-11</v>
      </c>
      <c r="BB75" s="15">
        <f t="shared" si="6"/>
        <v>0</v>
      </c>
      <c r="BC75" s="15">
        <f t="shared" si="7"/>
        <v>0</v>
      </c>
    </row>
    <row r="76" spans="45:55" x14ac:dyDescent="0.25">
      <c r="AS76" s="15">
        <f t="shared" si="1"/>
        <v>65</v>
      </c>
      <c r="AT76" s="15">
        <f t="shared" si="8"/>
        <v>0.33795127498377925</v>
      </c>
      <c r="AU76" s="15">
        <f t="shared" si="9"/>
        <v>5.9231364842897802</v>
      </c>
      <c r="AV76" s="15">
        <f t="shared" si="2"/>
        <v>5.4899999999999997E-2</v>
      </c>
      <c r="AW76" s="15">
        <f t="shared" si="3"/>
        <v>17.112200000000009</v>
      </c>
      <c r="AY76" s="15">
        <f t="shared" si="4"/>
        <v>65</v>
      </c>
      <c r="AZ76" s="15">
        <f t="shared" si="10"/>
        <v>1.5707950044410544</v>
      </c>
      <c r="BA76" s="15">
        <f t="shared" si="5"/>
        <v>1.0097398242382007E-11</v>
      </c>
      <c r="BB76" s="15">
        <f t="shared" si="6"/>
        <v>0</v>
      </c>
      <c r="BC76" s="15">
        <f t="shared" si="7"/>
        <v>0</v>
      </c>
    </row>
    <row r="77" spans="45:55" x14ac:dyDescent="0.25">
      <c r="AS77" s="15">
        <f t="shared" ref="AS77:AS140" si="11">IF(AT77="","",AS76+1)</f>
        <v>66</v>
      </c>
      <c r="AT77" s="15">
        <f t="shared" si="8"/>
        <v>0.34701633913831026</v>
      </c>
      <c r="AU77" s="15">
        <f t="shared" si="9"/>
        <v>5.6669058438219819</v>
      </c>
      <c r="AV77" s="15">
        <f t="shared" ref="AV77:AV140" si="12">IF(AT77="","",ROUNDDOWN(((AU76+AU77)*$AT$7)/2,4))</f>
        <v>5.2499999999999998E-2</v>
      </c>
      <c r="AW77" s="15">
        <f t="shared" ref="AW77:AW140" si="13">IF(AT77="","",AW76+AV77)</f>
        <v>17.164700000000007</v>
      </c>
      <c r="AY77" s="15">
        <f t="shared" ref="AY77:AY140" si="14">IF(AZ77="","",AY76+1)</f>
        <v>66</v>
      </c>
      <c r="AZ77" s="15">
        <f t="shared" si="10"/>
        <v>1.5707950411731053</v>
      </c>
      <c r="BA77" s="15">
        <f t="shared" ref="BA77:BA140" si="15">POWER(COS(AZ77),2)*EXP($AQ$3*($A$12/2*SIN(AZ77)-$E$3))</f>
        <v>9.5442228789383967E-12</v>
      </c>
      <c r="BB77" s="15">
        <f t="shared" ref="BB77:BB140" si="16">IF(AZ77="","",ROUNDDOWN(((BA76+BA77)*$AZ$7)/2,4))</f>
        <v>0</v>
      </c>
      <c r="BC77" s="15">
        <f t="shared" ref="BC77:BC140" si="17">IF(AZ77="","",BC76+BB77)</f>
        <v>0</v>
      </c>
    </row>
    <row r="78" spans="45:55" x14ac:dyDescent="0.25">
      <c r="AS78" s="15">
        <f t="shared" si="11"/>
        <v>67</v>
      </c>
      <c r="AT78" s="15">
        <f t="shared" ref="AT78:AT141" si="18">AT77+$AT$7</f>
        <v>0.35608140329284127</v>
      </c>
      <c r="AU78" s="15">
        <f t="shared" ref="AU78:AU141" si="19">POWER(COS(AT78),2)*EXP($AQ$3*($A$16/2*SIN(AT78)-$E$3))</f>
        <v>5.4214219890571549</v>
      </c>
      <c r="AV78" s="15">
        <f t="shared" si="12"/>
        <v>5.0200000000000002E-2</v>
      </c>
      <c r="AW78" s="15">
        <f t="shared" si="13"/>
        <v>17.214900000000007</v>
      </c>
      <c r="AY78" s="15">
        <f t="shared" si="14"/>
        <v>67</v>
      </c>
      <c r="AZ78" s="15">
        <f t="shared" ref="AZ78:AZ141" si="20">AZ77+$AZ$7</f>
        <v>1.5707950779051563</v>
      </c>
      <c r="BA78" s="15">
        <f t="shared" si="15"/>
        <v>9.0066299200052738E-12</v>
      </c>
      <c r="BB78" s="15">
        <f t="shared" si="16"/>
        <v>0</v>
      </c>
      <c r="BC78" s="15">
        <f t="shared" si="17"/>
        <v>0</v>
      </c>
    </row>
    <row r="79" spans="45:55" x14ac:dyDescent="0.25">
      <c r="AS79" s="15">
        <f t="shared" si="11"/>
        <v>68</v>
      </c>
      <c r="AT79" s="15">
        <f t="shared" si="18"/>
        <v>0.36514646744737228</v>
      </c>
      <c r="AU79" s="15">
        <f t="shared" si="19"/>
        <v>5.1862588960730598</v>
      </c>
      <c r="AV79" s="15">
        <f t="shared" si="12"/>
        <v>4.8000000000000001E-2</v>
      </c>
      <c r="AW79" s="15">
        <f t="shared" si="13"/>
        <v>17.262900000000005</v>
      </c>
      <c r="AY79" s="15">
        <f t="shared" si="14"/>
        <v>68</v>
      </c>
      <c r="AZ79" s="15">
        <f t="shared" si="20"/>
        <v>1.5707951146372072</v>
      </c>
      <c r="BA79" s="15">
        <f t="shared" si="15"/>
        <v>8.4846193655826419E-12</v>
      </c>
      <c r="BB79" s="15">
        <f t="shared" si="16"/>
        <v>0</v>
      </c>
      <c r="BC79" s="15">
        <f t="shared" si="17"/>
        <v>0</v>
      </c>
    </row>
    <row r="80" spans="45:55" x14ac:dyDescent="0.25">
      <c r="AS80" s="15">
        <f t="shared" si="11"/>
        <v>69</v>
      </c>
      <c r="AT80" s="15">
        <f t="shared" si="18"/>
        <v>0.37421153160190329</v>
      </c>
      <c r="AU80" s="15">
        <f t="shared" si="19"/>
        <v>4.9610056039569743</v>
      </c>
      <c r="AV80" s="15">
        <f t="shared" si="12"/>
        <v>4.5900000000000003E-2</v>
      </c>
      <c r="AW80" s="15">
        <f t="shared" si="13"/>
        <v>17.308800000000005</v>
      </c>
      <c r="AY80" s="15">
        <f t="shared" si="14"/>
        <v>69</v>
      </c>
      <c r="AZ80" s="15">
        <f t="shared" si="20"/>
        <v>1.5707951513692582</v>
      </c>
      <c r="BA80" s="15">
        <f t="shared" si="15"/>
        <v>7.9781912156704947E-12</v>
      </c>
      <c r="BB80" s="15">
        <f t="shared" si="16"/>
        <v>0</v>
      </c>
      <c r="BC80" s="15">
        <f t="shared" si="17"/>
        <v>0</v>
      </c>
    </row>
    <row r="81" spans="45:55" x14ac:dyDescent="0.25">
      <c r="AS81" s="15">
        <f t="shared" si="11"/>
        <v>70</v>
      </c>
      <c r="AT81" s="15">
        <f t="shared" si="18"/>
        <v>0.3832765957564343</v>
      </c>
      <c r="AU81" s="15">
        <f t="shared" si="19"/>
        <v>4.745265807520366</v>
      </c>
      <c r="AV81" s="15">
        <f t="shared" si="12"/>
        <v>4.3900000000000002E-2</v>
      </c>
      <c r="AW81" s="15">
        <f t="shared" si="13"/>
        <v>17.352700000000006</v>
      </c>
      <c r="AY81" s="15">
        <f t="shared" si="14"/>
        <v>70</v>
      </c>
      <c r="AZ81" s="15">
        <f t="shared" si="20"/>
        <v>1.5707951881013091</v>
      </c>
      <c r="BA81" s="15">
        <f t="shared" si="15"/>
        <v>7.4873454702688272E-12</v>
      </c>
      <c r="BB81" s="15">
        <f t="shared" si="16"/>
        <v>0</v>
      </c>
      <c r="BC81" s="15">
        <f t="shared" si="17"/>
        <v>0</v>
      </c>
    </row>
    <row r="82" spans="45:55" x14ac:dyDescent="0.25">
      <c r="AS82" s="15">
        <f t="shared" si="11"/>
        <v>71</v>
      </c>
      <c r="AT82" s="15">
        <f t="shared" si="18"/>
        <v>0.39234165991096531</v>
      </c>
      <c r="AU82" s="15">
        <f t="shared" si="19"/>
        <v>4.5386574523785912</v>
      </c>
      <c r="AV82" s="15">
        <f t="shared" si="12"/>
        <v>4.2000000000000003E-2</v>
      </c>
      <c r="AW82" s="15">
        <f t="shared" si="13"/>
        <v>17.394700000000007</v>
      </c>
      <c r="AY82" s="15">
        <f t="shared" si="14"/>
        <v>71</v>
      </c>
      <c r="AZ82" s="15">
        <f t="shared" si="20"/>
        <v>1.5707952248333601</v>
      </c>
      <c r="BA82" s="15">
        <f t="shared" si="15"/>
        <v>7.0120821293776395E-12</v>
      </c>
      <c r="BB82" s="15">
        <f t="shared" si="16"/>
        <v>0</v>
      </c>
      <c r="BC82" s="15">
        <f t="shared" si="17"/>
        <v>0</v>
      </c>
    </row>
    <row r="83" spans="45:55" x14ac:dyDescent="0.25">
      <c r="AS83" s="15">
        <f t="shared" si="11"/>
        <v>72</v>
      </c>
      <c r="AT83" s="15">
        <f t="shared" si="18"/>
        <v>0.40140672406549632</v>
      </c>
      <c r="AU83" s="15">
        <f t="shared" si="19"/>
        <v>4.3408123330956965</v>
      </c>
      <c r="AV83" s="15">
        <f t="shared" si="12"/>
        <v>4.02E-2</v>
      </c>
      <c r="AW83" s="15">
        <f t="shared" si="13"/>
        <v>17.434900000000006</v>
      </c>
      <c r="AY83" s="15">
        <f t="shared" si="14"/>
        <v>72</v>
      </c>
      <c r="AZ83" s="15">
        <f t="shared" si="20"/>
        <v>1.570795261565411</v>
      </c>
      <c r="BA83" s="15">
        <f t="shared" si="15"/>
        <v>6.5524011929969235E-12</v>
      </c>
      <c r="BB83" s="15">
        <f t="shared" si="16"/>
        <v>0</v>
      </c>
      <c r="BC83" s="15">
        <f t="shared" si="17"/>
        <v>0</v>
      </c>
    </row>
    <row r="84" spans="45:55" x14ac:dyDescent="0.25">
      <c r="AS84" s="15">
        <f t="shared" si="11"/>
        <v>73</v>
      </c>
      <c r="AT84" s="15">
        <f t="shared" si="18"/>
        <v>0.41047178822002733</v>
      </c>
      <c r="AU84" s="15">
        <f t="shared" si="19"/>
        <v>4.1513756950323062</v>
      </c>
      <c r="AV84" s="15">
        <f t="shared" si="12"/>
        <v>3.8399999999999997E-2</v>
      </c>
      <c r="AW84" s="15">
        <f t="shared" si="13"/>
        <v>17.473300000000005</v>
      </c>
      <c r="AY84" s="15">
        <f t="shared" si="14"/>
        <v>73</v>
      </c>
      <c r="AZ84" s="15">
        <f t="shared" si="20"/>
        <v>1.570795298297462</v>
      </c>
      <c r="BA84" s="15">
        <f t="shared" si="15"/>
        <v>6.1083026611266775E-12</v>
      </c>
      <c r="BB84" s="15">
        <f t="shared" si="16"/>
        <v>0</v>
      </c>
      <c r="BC84" s="15">
        <f t="shared" si="17"/>
        <v>0</v>
      </c>
    </row>
    <row r="85" spans="45:55" x14ac:dyDescent="0.25">
      <c r="AS85" s="15">
        <f t="shared" si="11"/>
        <v>74</v>
      </c>
      <c r="AT85" s="15">
        <f t="shared" si="18"/>
        <v>0.41953685237455834</v>
      </c>
      <c r="AU85" s="15">
        <f t="shared" si="19"/>
        <v>3.9700058404754395</v>
      </c>
      <c r="AV85" s="15">
        <f t="shared" si="12"/>
        <v>3.6799999999999999E-2</v>
      </c>
      <c r="AW85" s="15">
        <f t="shared" si="13"/>
        <v>17.510100000000005</v>
      </c>
      <c r="AY85" s="15">
        <f t="shared" si="14"/>
        <v>74</v>
      </c>
      <c r="AZ85" s="15">
        <f t="shared" si="20"/>
        <v>1.570795335029513</v>
      </c>
      <c r="BA85" s="15">
        <f t="shared" si="15"/>
        <v>5.6797865337668951E-12</v>
      </c>
      <c r="BB85" s="15">
        <f t="shared" si="16"/>
        <v>0</v>
      </c>
      <c r="BC85" s="15">
        <f t="shared" si="17"/>
        <v>0</v>
      </c>
    </row>
    <row r="86" spans="45:55" x14ac:dyDescent="0.25">
      <c r="AS86" s="15">
        <f t="shared" si="11"/>
        <v>75</v>
      </c>
      <c r="AT86" s="15">
        <f t="shared" si="18"/>
        <v>0.42860191652908936</v>
      </c>
      <c r="AU86" s="15">
        <f t="shared" si="19"/>
        <v>3.796373739573192</v>
      </c>
      <c r="AV86" s="15">
        <f t="shared" si="12"/>
        <v>3.5200000000000002E-2</v>
      </c>
      <c r="AW86" s="15">
        <f t="shared" si="13"/>
        <v>17.545300000000005</v>
      </c>
      <c r="AY86" s="15">
        <f t="shared" si="14"/>
        <v>75</v>
      </c>
      <c r="AZ86" s="15">
        <f t="shared" si="20"/>
        <v>1.5707953717615639</v>
      </c>
      <c r="BA86" s="15">
        <f t="shared" si="15"/>
        <v>5.2668528109175788E-12</v>
      </c>
      <c r="BB86" s="15">
        <f t="shared" si="16"/>
        <v>0</v>
      </c>
      <c r="BC86" s="15">
        <f t="shared" si="17"/>
        <v>0</v>
      </c>
    </row>
    <row r="87" spans="45:55" x14ac:dyDescent="0.25">
      <c r="AS87" s="15">
        <f t="shared" si="11"/>
        <v>76</v>
      </c>
      <c r="AT87" s="15">
        <f t="shared" si="18"/>
        <v>0.43766698068362037</v>
      </c>
      <c r="AU87" s="15">
        <f t="shared" si="19"/>
        <v>3.6301626465443242</v>
      </c>
      <c r="AV87" s="15">
        <f t="shared" si="12"/>
        <v>3.3599999999999998E-2</v>
      </c>
      <c r="AW87" s="15">
        <f t="shared" si="13"/>
        <v>17.578900000000004</v>
      </c>
      <c r="AY87" s="15">
        <f t="shared" si="14"/>
        <v>76</v>
      </c>
      <c r="AZ87" s="15">
        <f t="shared" si="20"/>
        <v>1.5707954084936149</v>
      </c>
      <c r="BA87" s="15">
        <f t="shared" si="15"/>
        <v>4.869501492578722E-12</v>
      </c>
      <c r="BB87" s="15">
        <f t="shared" si="16"/>
        <v>0</v>
      </c>
      <c r="BC87" s="15">
        <f t="shared" si="17"/>
        <v>0</v>
      </c>
    </row>
    <row r="88" spans="45:55" x14ac:dyDescent="0.25">
      <c r="AS88" s="15">
        <f t="shared" si="11"/>
        <v>77</v>
      </c>
      <c r="AT88" s="15">
        <f t="shared" si="18"/>
        <v>0.44673204483815138</v>
      </c>
      <c r="AU88" s="15">
        <f t="shared" si="19"/>
        <v>3.4710677215827923</v>
      </c>
      <c r="AV88" s="15">
        <f t="shared" si="12"/>
        <v>3.2099999999999997E-2</v>
      </c>
      <c r="AW88" s="15">
        <f t="shared" si="13"/>
        <v>17.611000000000004</v>
      </c>
      <c r="AY88" s="15">
        <f t="shared" si="14"/>
        <v>77</v>
      </c>
      <c r="AZ88" s="15">
        <f t="shared" si="20"/>
        <v>1.5707954452256658</v>
      </c>
      <c r="BA88" s="15">
        <f t="shared" si="15"/>
        <v>4.4877325787503224E-12</v>
      </c>
      <c r="BB88" s="15">
        <f t="shared" si="16"/>
        <v>0</v>
      </c>
      <c r="BC88" s="15">
        <f t="shared" si="17"/>
        <v>0</v>
      </c>
    </row>
    <row r="89" spans="45:55" x14ac:dyDescent="0.25">
      <c r="AS89" s="15">
        <f t="shared" si="11"/>
        <v>78</v>
      </c>
      <c r="AT89" s="15">
        <f t="shared" si="18"/>
        <v>0.45579710899268239</v>
      </c>
      <c r="AU89" s="15">
        <f t="shared" si="19"/>
        <v>3.3187956588301275</v>
      </c>
      <c r="AV89" s="15">
        <f t="shared" si="12"/>
        <v>3.0700000000000002E-2</v>
      </c>
      <c r="AW89" s="15">
        <f t="shared" si="13"/>
        <v>17.641700000000004</v>
      </c>
      <c r="AY89" s="15">
        <f t="shared" si="14"/>
        <v>78</v>
      </c>
      <c r="AZ89" s="15">
        <f t="shared" si="20"/>
        <v>1.5707954819577168</v>
      </c>
      <c r="BA89" s="15">
        <f t="shared" si="15"/>
        <v>4.1215460694323758E-12</v>
      </c>
      <c r="BB89" s="15">
        <f t="shared" si="16"/>
        <v>0</v>
      </c>
      <c r="BC89" s="15">
        <f t="shared" si="17"/>
        <v>0</v>
      </c>
    </row>
    <row r="90" spans="45:55" x14ac:dyDescent="0.25">
      <c r="AS90" s="15">
        <f t="shared" si="11"/>
        <v>79</v>
      </c>
      <c r="AT90" s="15">
        <f t="shared" si="18"/>
        <v>0.4648621731472134</v>
      </c>
      <c r="AU90" s="15">
        <f t="shared" si="19"/>
        <v>3.1730643207443561</v>
      </c>
      <c r="AV90" s="15">
        <f t="shared" si="12"/>
        <v>2.9399999999999999E-2</v>
      </c>
      <c r="AW90" s="15">
        <f t="shared" si="13"/>
        <v>17.671100000000003</v>
      </c>
      <c r="AY90" s="15">
        <f t="shared" si="14"/>
        <v>79</v>
      </c>
      <c r="AZ90" s="15">
        <f t="shared" si="20"/>
        <v>1.5707955186897677</v>
      </c>
      <c r="BA90" s="15">
        <f t="shared" si="15"/>
        <v>3.7709419646248808E-12</v>
      </c>
      <c r="BB90" s="15">
        <f t="shared" si="16"/>
        <v>0</v>
      </c>
      <c r="BC90" s="15">
        <f t="shared" si="17"/>
        <v>0</v>
      </c>
    </row>
    <row r="91" spans="45:55" x14ac:dyDescent="0.25">
      <c r="AS91" s="15">
        <f t="shared" si="11"/>
        <v>80</v>
      </c>
      <c r="AT91" s="15">
        <f t="shared" si="18"/>
        <v>0.47392723730174441</v>
      </c>
      <c r="AU91" s="15">
        <f t="shared" si="19"/>
        <v>3.0336023791523248</v>
      </c>
      <c r="AV91" s="15">
        <f t="shared" si="12"/>
        <v>2.81E-2</v>
      </c>
      <c r="AW91" s="15">
        <f t="shared" si="13"/>
        <v>17.699200000000001</v>
      </c>
      <c r="AY91" s="15">
        <f t="shared" si="14"/>
        <v>80</v>
      </c>
      <c r="AZ91" s="15">
        <f t="shared" si="20"/>
        <v>1.5707955554218187</v>
      </c>
      <c r="BA91" s="15">
        <f t="shared" si="15"/>
        <v>3.4359202643278352E-12</v>
      </c>
      <c r="BB91" s="15">
        <f t="shared" si="16"/>
        <v>0</v>
      </c>
      <c r="BC91" s="15">
        <f t="shared" si="17"/>
        <v>0</v>
      </c>
    </row>
    <row r="92" spans="45:55" x14ac:dyDescent="0.25">
      <c r="AS92" s="15">
        <f t="shared" si="11"/>
        <v>81</v>
      </c>
      <c r="AT92" s="15">
        <f t="shared" si="18"/>
        <v>0.48299230145627542</v>
      </c>
      <c r="AU92" s="15">
        <f t="shared" si="19"/>
        <v>2.9001489632334154</v>
      </c>
      <c r="AV92" s="15">
        <f t="shared" si="12"/>
        <v>2.6800000000000001E-2</v>
      </c>
      <c r="AW92" s="15">
        <f t="shared" si="13"/>
        <v>17.726000000000003</v>
      </c>
      <c r="AY92" s="15">
        <f t="shared" si="14"/>
        <v>81</v>
      </c>
      <c r="AZ92" s="15">
        <f t="shared" si="20"/>
        <v>1.5707955921538697</v>
      </c>
      <c r="BA92" s="15">
        <f t="shared" si="15"/>
        <v>3.1164809685412334E-12</v>
      </c>
      <c r="BB92" s="15">
        <f t="shared" si="16"/>
        <v>0</v>
      </c>
      <c r="BC92" s="15">
        <f t="shared" si="17"/>
        <v>0</v>
      </c>
    </row>
    <row r="93" spans="45:55" x14ac:dyDescent="0.25">
      <c r="AS93" s="15">
        <f t="shared" si="11"/>
        <v>82</v>
      </c>
      <c r="AT93" s="15">
        <f t="shared" si="18"/>
        <v>0.49205736561080643</v>
      </c>
      <c r="AU93" s="15">
        <f t="shared" si="19"/>
        <v>2.7724533146459569</v>
      </c>
      <c r="AV93" s="15">
        <f t="shared" si="12"/>
        <v>2.5700000000000001E-2</v>
      </c>
      <c r="AW93" s="15">
        <f t="shared" si="13"/>
        <v>17.751700000000003</v>
      </c>
      <c r="AY93" s="15">
        <f t="shared" si="14"/>
        <v>82</v>
      </c>
      <c r="AZ93" s="15">
        <f t="shared" si="20"/>
        <v>1.5707956288859206</v>
      </c>
      <c r="BA93" s="15">
        <f t="shared" si="15"/>
        <v>2.8126240772650767E-12</v>
      </c>
      <c r="BB93" s="15">
        <f t="shared" si="16"/>
        <v>0</v>
      </c>
      <c r="BC93" s="15">
        <f t="shared" si="17"/>
        <v>0</v>
      </c>
    </row>
    <row r="94" spans="45:55" x14ac:dyDescent="0.25">
      <c r="AS94" s="15">
        <f t="shared" si="11"/>
        <v>83</v>
      </c>
      <c r="AT94" s="15">
        <f t="shared" si="18"/>
        <v>0.5011224297653375</v>
      </c>
      <c r="AU94" s="15">
        <f t="shared" si="19"/>
        <v>2.6502744499735638</v>
      </c>
      <c r="AV94" s="15">
        <f t="shared" si="12"/>
        <v>2.4500000000000001E-2</v>
      </c>
      <c r="AW94" s="15">
        <f t="shared" si="13"/>
        <v>17.776200000000003</v>
      </c>
      <c r="AY94" s="15">
        <f t="shared" si="14"/>
        <v>83</v>
      </c>
      <c r="AZ94" s="15">
        <f t="shared" si="20"/>
        <v>1.5707956656179716</v>
      </c>
      <c r="BA94" s="15">
        <f t="shared" si="15"/>
        <v>2.5243495904993605E-12</v>
      </c>
      <c r="BB94" s="15">
        <f t="shared" si="16"/>
        <v>0</v>
      </c>
      <c r="BC94" s="15">
        <f t="shared" si="17"/>
        <v>0</v>
      </c>
    </row>
    <row r="95" spans="45:55" x14ac:dyDescent="0.25">
      <c r="AS95" s="15">
        <f t="shared" si="11"/>
        <v>84</v>
      </c>
      <c r="AT95" s="15">
        <f t="shared" si="18"/>
        <v>0.51018749391986851</v>
      </c>
      <c r="AU95" s="15">
        <f t="shared" si="19"/>
        <v>2.5333808306367658</v>
      </c>
      <c r="AV95" s="15">
        <f t="shared" si="12"/>
        <v>2.3400000000000001E-2</v>
      </c>
      <c r="AW95" s="15">
        <f t="shared" si="13"/>
        <v>17.799600000000002</v>
      </c>
      <c r="AY95" s="15">
        <f t="shared" si="14"/>
        <v>84</v>
      </c>
      <c r="AZ95" s="15">
        <f t="shared" si="20"/>
        <v>1.5707957023500225</v>
      </c>
      <c r="BA95" s="15">
        <f t="shared" si="15"/>
        <v>2.2516575082440846E-12</v>
      </c>
      <c r="BB95" s="15">
        <f t="shared" si="16"/>
        <v>0</v>
      </c>
      <c r="BC95" s="15">
        <f t="shared" si="17"/>
        <v>0</v>
      </c>
    </row>
    <row r="96" spans="45:55" x14ac:dyDescent="0.25">
      <c r="AS96" s="15">
        <f t="shared" si="11"/>
        <v>85</v>
      </c>
      <c r="AT96" s="15">
        <f t="shared" si="18"/>
        <v>0.51925255807439952</v>
      </c>
      <c r="AU96" s="15">
        <f t="shared" si="19"/>
        <v>2.4215500403856516</v>
      </c>
      <c r="AV96" s="15">
        <f t="shared" si="12"/>
        <v>2.24E-2</v>
      </c>
      <c r="AW96" s="15">
        <f t="shared" si="13"/>
        <v>17.822000000000003</v>
      </c>
      <c r="AY96" s="15">
        <f t="shared" si="14"/>
        <v>85</v>
      </c>
      <c r="AZ96" s="15">
        <f t="shared" si="20"/>
        <v>1.5707957390820735</v>
      </c>
      <c r="BA96" s="15">
        <f t="shared" si="15"/>
        <v>1.9945478304992443E-12</v>
      </c>
      <c r="BB96" s="15">
        <f t="shared" si="16"/>
        <v>0</v>
      </c>
      <c r="BC96" s="15">
        <f t="shared" si="17"/>
        <v>0</v>
      </c>
    </row>
    <row r="97" spans="45:55" x14ac:dyDescent="0.25">
      <c r="AS97" s="15">
        <f t="shared" si="11"/>
        <v>86</v>
      </c>
      <c r="AT97" s="15">
        <f t="shared" si="18"/>
        <v>0.52831762222893053</v>
      </c>
      <c r="AU97" s="15">
        <f t="shared" si="19"/>
        <v>2.3145684704617913</v>
      </c>
      <c r="AV97" s="15">
        <f t="shared" si="12"/>
        <v>2.1399999999999999E-2</v>
      </c>
      <c r="AW97" s="15">
        <f t="shared" si="13"/>
        <v>17.843400000000003</v>
      </c>
      <c r="AY97" s="15">
        <f t="shared" si="14"/>
        <v>86</v>
      </c>
      <c r="AZ97" s="15">
        <f t="shared" si="20"/>
        <v>1.5707957758141244</v>
      </c>
      <c r="BA97" s="15">
        <f t="shared" si="15"/>
        <v>1.7530205572648402E-12</v>
      </c>
      <c r="BB97" s="15">
        <f t="shared" si="16"/>
        <v>0</v>
      </c>
      <c r="BC97" s="15">
        <f t="shared" si="17"/>
        <v>0</v>
      </c>
    </row>
    <row r="98" spans="45:55" x14ac:dyDescent="0.25">
      <c r="AS98" s="15">
        <f t="shared" si="11"/>
        <v>87</v>
      </c>
      <c r="AT98" s="15">
        <f t="shared" si="18"/>
        <v>0.53738268638346154</v>
      </c>
      <c r="AU98" s="15">
        <f t="shared" si="19"/>
        <v>2.2122310124921927</v>
      </c>
      <c r="AV98" s="15">
        <f t="shared" si="12"/>
        <v>2.0500000000000001E-2</v>
      </c>
      <c r="AW98" s="15">
        <f t="shared" si="13"/>
        <v>17.863900000000001</v>
      </c>
      <c r="AY98" s="15">
        <f t="shared" si="14"/>
        <v>87</v>
      </c>
      <c r="AZ98" s="15">
        <f t="shared" si="20"/>
        <v>1.5707958125461754</v>
      </c>
      <c r="BA98" s="15">
        <f t="shared" si="15"/>
        <v>1.5270756885408684E-12</v>
      </c>
      <c r="BB98" s="15">
        <f t="shared" si="16"/>
        <v>0</v>
      </c>
      <c r="BC98" s="15">
        <f t="shared" si="17"/>
        <v>0</v>
      </c>
    </row>
    <row r="99" spans="45:55" x14ac:dyDescent="0.25">
      <c r="AS99" s="15">
        <f t="shared" si="11"/>
        <v>88</v>
      </c>
      <c r="AT99" s="15">
        <f t="shared" si="18"/>
        <v>0.54644775053799255</v>
      </c>
      <c r="AU99" s="15">
        <f t="shared" si="19"/>
        <v>2.114340759154508</v>
      </c>
      <c r="AV99" s="15">
        <f t="shared" si="12"/>
        <v>1.9599999999999999E-2</v>
      </c>
      <c r="AW99" s="15">
        <f t="shared" si="13"/>
        <v>17.883500000000002</v>
      </c>
      <c r="AY99" s="15">
        <f t="shared" si="14"/>
        <v>88</v>
      </c>
      <c r="AZ99" s="15">
        <f t="shared" si="20"/>
        <v>1.5707958492782264</v>
      </c>
      <c r="BA99" s="15">
        <f t="shared" si="15"/>
        <v>1.3167132243273287E-12</v>
      </c>
      <c r="BB99" s="15">
        <f t="shared" si="16"/>
        <v>0</v>
      </c>
      <c r="BC99" s="15">
        <f t="shared" si="17"/>
        <v>0</v>
      </c>
    </row>
    <row r="100" spans="45:55" x14ac:dyDescent="0.25">
      <c r="AS100" s="15">
        <f t="shared" si="11"/>
        <v>89</v>
      </c>
      <c r="AT100" s="15">
        <f t="shared" si="18"/>
        <v>0.55551281469252356</v>
      </c>
      <c r="AU100" s="15">
        <f t="shared" si="19"/>
        <v>2.0207087126310017</v>
      </c>
      <c r="AV100" s="15">
        <f t="shared" si="12"/>
        <v>1.8700000000000001E-2</v>
      </c>
      <c r="AW100" s="15">
        <f t="shared" si="13"/>
        <v>17.902200000000001</v>
      </c>
      <c r="AY100" s="15">
        <f t="shared" si="14"/>
        <v>89</v>
      </c>
      <c r="AZ100" s="15">
        <f t="shared" si="20"/>
        <v>1.5707958860102773</v>
      </c>
      <c r="BA100" s="15">
        <f t="shared" si="15"/>
        <v>1.121933164624218E-12</v>
      </c>
      <c r="BB100" s="15">
        <f t="shared" si="16"/>
        <v>0</v>
      </c>
      <c r="BC100" s="15">
        <f t="shared" si="17"/>
        <v>0</v>
      </c>
    </row>
    <row r="101" spans="45:55" x14ac:dyDescent="0.25">
      <c r="AS101" s="15">
        <f t="shared" si="11"/>
        <v>90</v>
      </c>
      <c r="AT101" s="15">
        <f t="shared" si="18"/>
        <v>0.56457787884705457</v>
      </c>
      <c r="AU101" s="15">
        <f t="shared" si="19"/>
        <v>1.9311535008488723</v>
      </c>
      <c r="AV101" s="15">
        <f t="shared" si="12"/>
        <v>1.7899999999999999E-2</v>
      </c>
      <c r="AW101" s="15">
        <f t="shared" si="13"/>
        <v>17.920100000000001</v>
      </c>
      <c r="AY101" s="15">
        <f t="shared" si="14"/>
        <v>90</v>
      </c>
      <c r="AZ101" s="15">
        <f t="shared" si="20"/>
        <v>1.5707959227423283</v>
      </c>
      <c r="BA101" s="15">
        <f t="shared" si="15"/>
        <v>9.4273550943153607E-13</v>
      </c>
      <c r="BB101" s="15">
        <f t="shared" si="16"/>
        <v>0</v>
      </c>
      <c r="BC101" s="15">
        <f t="shared" si="17"/>
        <v>0</v>
      </c>
    </row>
    <row r="102" spans="45:55" x14ac:dyDescent="0.25">
      <c r="AS102" s="15">
        <f t="shared" si="11"/>
        <v>91</v>
      </c>
      <c r="AT102" s="15">
        <f t="shared" si="18"/>
        <v>0.57364294300158558</v>
      </c>
      <c r="AU102" s="15">
        <f t="shared" si="19"/>
        <v>1.8455011014861842</v>
      </c>
      <c r="AV102" s="15">
        <f t="shared" si="12"/>
        <v>1.7100000000000001E-2</v>
      </c>
      <c r="AW102" s="15">
        <f t="shared" si="13"/>
        <v>17.937200000000001</v>
      </c>
      <c r="AY102" s="15">
        <f t="shared" si="14"/>
        <v>91</v>
      </c>
      <c r="AZ102" s="15">
        <f t="shared" si="20"/>
        <v>1.5707959594743792</v>
      </c>
      <c r="BA102" s="15">
        <f t="shared" si="15"/>
        <v>7.7912025874928125E-13</v>
      </c>
      <c r="BB102" s="15">
        <f t="shared" si="16"/>
        <v>0</v>
      </c>
      <c r="BC102" s="15">
        <f t="shared" si="17"/>
        <v>0</v>
      </c>
    </row>
    <row r="103" spans="45:55" x14ac:dyDescent="0.25">
      <c r="AS103" s="15">
        <f t="shared" si="11"/>
        <v>92</v>
      </c>
      <c r="AT103" s="15">
        <f t="shared" si="18"/>
        <v>0.58270800715611659</v>
      </c>
      <c r="AU103" s="15">
        <f t="shared" si="19"/>
        <v>1.7635845737059983</v>
      </c>
      <c r="AV103" s="15">
        <f t="shared" si="12"/>
        <v>1.6299999999999999E-2</v>
      </c>
      <c r="AW103" s="15">
        <f t="shared" si="13"/>
        <v>17.953500000000002</v>
      </c>
      <c r="AY103" s="15">
        <f t="shared" si="14"/>
        <v>92</v>
      </c>
      <c r="AZ103" s="15">
        <f t="shared" si="20"/>
        <v>1.5707959962064302</v>
      </c>
      <c r="BA103" s="15">
        <f t="shared" si="15"/>
        <v>6.3108741257745196E-13</v>
      </c>
      <c r="BB103" s="15">
        <f t="shared" si="16"/>
        <v>0</v>
      </c>
      <c r="BC103" s="15">
        <f t="shared" si="17"/>
        <v>0</v>
      </c>
    </row>
    <row r="104" spans="45:55" x14ac:dyDescent="0.25">
      <c r="AS104" s="15">
        <f t="shared" si="11"/>
        <v>93</v>
      </c>
      <c r="AT104" s="15">
        <f t="shared" si="18"/>
        <v>0.5917730713106476</v>
      </c>
      <c r="AU104" s="15">
        <f t="shared" si="19"/>
        <v>1.6852437975660544</v>
      </c>
      <c r="AV104" s="15">
        <f t="shared" si="12"/>
        <v>1.5599999999999999E-2</v>
      </c>
      <c r="AW104" s="15">
        <f t="shared" si="13"/>
        <v>17.969100000000001</v>
      </c>
      <c r="AY104" s="15">
        <f t="shared" si="14"/>
        <v>93</v>
      </c>
      <c r="AZ104" s="15">
        <f t="shared" si="20"/>
        <v>1.5707960329384811</v>
      </c>
      <c r="BA104" s="15">
        <f t="shared" si="15"/>
        <v>4.9863697091604741E-13</v>
      </c>
      <c r="BB104" s="15">
        <f t="shared" si="16"/>
        <v>0</v>
      </c>
      <c r="BC104" s="15">
        <f t="shared" si="17"/>
        <v>0</v>
      </c>
    </row>
    <row r="105" spans="45:55" x14ac:dyDescent="0.25">
      <c r="AS105" s="15">
        <f t="shared" si="11"/>
        <v>94</v>
      </c>
      <c r="AT105" s="15">
        <f t="shared" si="18"/>
        <v>0.60083813546517861</v>
      </c>
      <c r="AU105" s="15">
        <f t="shared" si="19"/>
        <v>1.6103252210375645</v>
      </c>
      <c r="AV105" s="15">
        <f t="shared" si="12"/>
        <v>1.49E-2</v>
      </c>
      <c r="AW105" s="15">
        <f t="shared" si="13"/>
        <v>17.984000000000002</v>
      </c>
      <c r="AY105" s="15">
        <f t="shared" si="14"/>
        <v>94</v>
      </c>
      <c r="AZ105" s="15">
        <f t="shared" si="20"/>
        <v>1.5707960696705321</v>
      </c>
      <c r="BA105" s="15">
        <f t="shared" si="15"/>
        <v>3.8176893376506642E-13</v>
      </c>
      <c r="BB105" s="15">
        <f t="shared" si="16"/>
        <v>0</v>
      </c>
      <c r="BC105" s="15">
        <f t="shared" si="17"/>
        <v>0</v>
      </c>
    </row>
    <row r="106" spans="45:55" x14ac:dyDescent="0.25">
      <c r="AS106" s="15">
        <f t="shared" si="11"/>
        <v>95</v>
      </c>
      <c r="AT106" s="15">
        <f t="shared" si="18"/>
        <v>0.60990319961970962</v>
      </c>
      <c r="AU106" s="15">
        <f t="shared" si="19"/>
        <v>1.5386816145541851</v>
      </c>
      <c r="AV106" s="15">
        <f t="shared" si="12"/>
        <v>1.4200000000000001E-2</v>
      </c>
      <c r="AW106" s="15">
        <f t="shared" si="13"/>
        <v>17.998200000000001</v>
      </c>
      <c r="AY106" s="15">
        <f t="shared" si="14"/>
        <v>95</v>
      </c>
      <c r="AZ106" s="15">
        <f t="shared" si="20"/>
        <v>1.570796106402583</v>
      </c>
      <c r="BA106" s="15">
        <f t="shared" si="15"/>
        <v>2.8048330112450814E-13</v>
      </c>
      <c r="BB106" s="15">
        <f t="shared" si="16"/>
        <v>0</v>
      </c>
      <c r="BC106" s="15">
        <f t="shared" si="17"/>
        <v>0</v>
      </c>
    </row>
    <row r="107" spans="45:55" x14ac:dyDescent="0.25">
      <c r="AS107" s="15">
        <f t="shared" si="11"/>
        <v>96</v>
      </c>
      <c r="AT107" s="15">
        <f t="shared" si="18"/>
        <v>0.61896826377424063</v>
      </c>
      <c r="AU107" s="15">
        <f t="shared" si="19"/>
        <v>1.4701718330010496</v>
      </c>
      <c r="AV107" s="15">
        <f t="shared" si="12"/>
        <v>1.3599999999999999E-2</v>
      </c>
      <c r="AW107" s="15">
        <f t="shared" si="13"/>
        <v>18.011800000000001</v>
      </c>
      <c r="AY107" s="15">
        <f t="shared" si="14"/>
        <v>96</v>
      </c>
      <c r="AZ107" s="15">
        <f t="shared" si="20"/>
        <v>1.570796143134634</v>
      </c>
      <c r="BA107" s="15">
        <f t="shared" si="15"/>
        <v>1.9478007299437183E-13</v>
      </c>
      <c r="BB107" s="15">
        <f t="shared" si="16"/>
        <v>0</v>
      </c>
      <c r="BC107" s="15">
        <f t="shared" si="17"/>
        <v>0</v>
      </c>
    </row>
    <row r="108" spans="45:55" x14ac:dyDescent="0.25">
      <c r="AS108" s="15">
        <f t="shared" si="11"/>
        <v>97</v>
      </c>
      <c r="AT108" s="15">
        <f t="shared" si="18"/>
        <v>0.62803332792877165</v>
      </c>
      <c r="AU108" s="15">
        <f t="shared" si="19"/>
        <v>1.4046605850436624</v>
      </c>
      <c r="AV108" s="15">
        <f t="shared" si="12"/>
        <v>1.2999999999999999E-2</v>
      </c>
      <c r="AW108" s="15">
        <f t="shared" si="13"/>
        <v>18.024800000000003</v>
      </c>
      <c r="AY108" s="15">
        <f t="shared" si="14"/>
        <v>97</v>
      </c>
      <c r="AZ108" s="15">
        <f t="shared" si="20"/>
        <v>1.570796179866685</v>
      </c>
      <c r="BA108" s="15">
        <f t="shared" si="15"/>
        <v>1.2465924937465672E-13</v>
      </c>
      <c r="BB108" s="15">
        <f t="shared" si="16"/>
        <v>0</v>
      </c>
      <c r="BC108" s="15">
        <f t="shared" si="17"/>
        <v>0</v>
      </c>
    </row>
    <row r="109" spans="45:55" x14ac:dyDescent="0.25">
      <c r="AS109" s="15">
        <f t="shared" si="11"/>
        <v>98</v>
      </c>
      <c r="AT109" s="15">
        <f t="shared" si="18"/>
        <v>0.63709839208330266</v>
      </c>
      <c r="AU109" s="15">
        <f t="shared" si="19"/>
        <v>1.3420182096875803</v>
      </c>
      <c r="AV109" s="15">
        <f t="shared" si="12"/>
        <v>1.24E-2</v>
      </c>
      <c r="AW109" s="15">
        <f t="shared" si="13"/>
        <v>18.037200000000002</v>
      </c>
      <c r="AY109" s="15">
        <f t="shared" si="14"/>
        <v>98</v>
      </c>
      <c r="AZ109" s="15">
        <f t="shared" si="20"/>
        <v>1.5707962165987359</v>
      </c>
      <c r="BA109" s="15">
        <f t="shared" si="15"/>
        <v>7.0120830265362406E-14</v>
      </c>
      <c r="BB109" s="15">
        <f t="shared" si="16"/>
        <v>0</v>
      </c>
      <c r="BC109" s="15">
        <f t="shared" si="17"/>
        <v>0</v>
      </c>
    </row>
    <row r="110" spans="45:55" x14ac:dyDescent="0.25">
      <c r="AS110" s="15">
        <f t="shared" si="11"/>
        <v>99</v>
      </c>
      <c r="AT110" s="15">
        <f t="shared" si="18"/>
        <v>0.64616345623783367</v>
      </c>
      <c r="AU110" s="15">
        <f t="shared" si="19"/>
        <v>1.2821204599518536</v>
      </c>
      <c r="AV110" s="15">
        <f t="shared" si="12"/>
        <v>1.18E-2</v>
      </c>
      <c r="AW110" s="15">
        <f t="shared" si="13"/>
        <v>18.049000000000003</v>
      </c>
      <c r="AY110" s="15">
        <f t="shared" si="14"/>
        <v>99</v>
      </c>
      <c r="AZ110" s="15">
        <f t="shared" si="20"/>
        <v>1.5707962533307869</v>
      </c>
      <c r="BA110" s="15">
        <f t="shared" si="15"/>
        <v>3.1164815666488404E-14</v>
      </c>
      <c r="BB110" s="15">
        <f t="shared" si="16"/>
        <v>0</v>
      </c>
      <c r="BC110" s="15">
        <f t="shared" si="17"/>
        <v>0</v>
      </c>
    </row>
    <row r="111" spans="45:55" x14ac:dyDescent="0.25">
      <c r="AS111" s="15">
        <f t="shared" si="11"/>
        <v>100</v>
      </c>
      <c r="AT111" s="15">
        <f t="shared" si="18"/>
        <v>0.65522852039236468</v>
      </c>
      <c r="AU111" s="15">
        <f t="shared" si="19"/>
        <v>1.2248482935323453</v>
      </c>
      <c r="AV111" s="15">
        <f t="shared" si="12"/>
        <v>1.1299999999999999E-2</v>
      </c>
      <c r="AW111" s="15">
        <f t="shared" si="13"/>
        <v>18.060300000000002</v>
      </c>
      <c r="AY111" s="15">
        <f t="shared" si="14"/>
        <v>100</v>
      </c>
      <c r="AZ111" s="15">
        <f t="shared" si="20"/>
        <v>1.5707962900628378</v>
      </c>
      <c r="BA111" s="15">
        <f t="shared" si="15"/>
        <v>7.7912055780344551E-15</v>
      </c>
      <c r="BB111" s="15">
        <f t="shared" si="16"/>
        <v>0</v>
      </c>
      <c r="BC111" s="15">
        <f t="shared" si="17"/>
        <v>0</v>
      </c>
    </row>
    <row r="112" spans="45:55" x14ac:dyDescent="0.25">
      <c r="AS112" s="15">
        <f t="shared" si="11"/>
        <v>101</v>
      </c>
      <c r="AT112" s="15">
        <f t="shared" si="18"/>
        <v>0.66429358454689569</v>
      </c>
      <c r="AU112" s="15">
        <f t="shared" si="19"/>
        <v>1.1700876703249878</v>
      </c>
      <c r="AV112" s="15">
        <f t="shared" si="12"/>
        <v>1.0800000000000001E-2</v>
      </c>
      <c r="AW112" s="15">
        <f t="shared" si="13"/>
        <v>18.071100000000001</v>
      </c>
      <c r="AY112" s="15">
        <f t="shared" si="14"/>
        <v>101</v>
      </c>
      <c r="AZ112" s="15">
        <f t="shared" si="20"/>
        <v>1.5707963267948888</v>
      </c>
      <c r="BA112" s="15">
        <f t="shared" si="15"/>
        <v>3.5428295587164442E-28</v>
      </c>
      <c r="BB112" s="15">
        <f t="shared" si="16"/>
        <v>0</v>
      </c>
      <c r="BC112" s="15">
        <f t="shared" si="17"/>
        <v>0</v>
      </c>
    </row>
    <row r="113" spans="45:55" x14ac:dyDescent="0.25">
      <c r="AS113" s="15">
        <f t="shared" si="11"/>
        <v>102</v>
      </c>
      <c r="AT113" s="15">
        <f t="shared" si="18"/>
        <v>0.6733586487014267</v>
      </c>
      <c r="AU113" s="15">
        <f t="shared" si="19"/>
        <v>1.1177293566739122</v>
      </c>
      <c r="AV113" s="15">
        <f t="shared" si="12"/>
        <v>1.03E-2</v>
      </c>
      <c r="AW113" s="15">
        <f t="shared" si="13"/>
        <v>18.081400000000002</v>
      </c>
      <c r="AY113" s="15">
        <f t="shared" si="14"/>
        <v>102</v>
      </c>
      <c r="AZ113" s="15">
        <f t="shared" si="20"/>
        <v>1.5707963635269397</v>
      </c>
      <c r="BA113" s="15">
        <f t="shared" si="15"/>
        <v>7.791198932386056E-15</v>
      </c>
      <c r="BB113" s="15">
        <f t="shared" si="16"/>
        <v>0</v>
      </c>
      <c r="BC113" s="15">
        <f t="shared" si="17"/>
        <v>0</v>
      </c>
    </row>
    <row r="114" spans="45:55" x14ac:dyDescent="0.25">
      <c r="AS114" s="15">
        <f t="shared" si="11"/>
        <v>103</v>
      </c>
      <c r="AT114" s="15">
        <f t="shared" si="18"/>
        <v>0.68242371285595771</v>
      </c>
      <c r="AU114" s="15">
        <f t="shared" si="19"/>
        <v>1.0676687362049828</v>
      </c>
      <c r="AV114" s="15">
        <f t="shared" si="12"/>
        <v>9.9000000000000008E-3</v>
      </c>
      <c r="AW114" s="15">
        <f t="shared" si="13"/>
        <v>18.0913</v>
      </c>
      <c r="AY114" s="15">
        <f t="shared" si="14"/>
        <v>103</v>
      </c>
      <c r="AZ114" s="15">
        <f t="shared" si="20"/>
        <v>1.5707964002589907</v>
      </c>
      <c r="BA114" s="15">
        <f t="shared" si="15"/>
        <v>3.1164802375191602E-14</v>
      </c>
      <c r="BB114" s="15">
        <f t="shared" si="16"/>
        <v>0</v>
      </c>
      <c r="BC114" s="15">
        <f t="shared" si="17"/>
        <v>0</v>
      </c>
    </row>
    <row r="115" spans="45:55" x14ac:dyDescent="0.25">
      <c r="AS115" s="15">
        <f t="shared" si="11"/>
        <v>104</v>
      </c>
      <c r="AT115" s="15">
        <f t="shared" si="18"/>
        <v>0.69148877701048872</v>
      </c>
      <c r="AU115" s="15">
        <f t="shared" si="19"/>
        <v>1.0198056271016656</v>
      </c>
      <c r="AV115" s="15">
        <f t="shared" si="12"/>
        <v>9.4000000000000004E-3</v>
      </c>
      <c r="AW115" s="15">
        <f t="shared" si="13"/>
        <v>18.1007</v>
      </c>
      <c r="AY115" s="15">
        <f t="shared" si="14"/>
        <v>104</v>
      </c>
      <c r="AZ115" s="15">
        <f t="shared" si="20"/>
        <v>1.5707964369910417</v>
      </c>
      <c r="BA115" s="15">
        <f t="shared" si="15"/>
        <v>7.012081032841721E-14</v>
      </c>
      <c r="BB115" s="15">
        <f t="shared" si="16"/>
        <v>0</v>
      </c>
      <c r="BC115" s="15">
        <f t="shared" si="17"/>
        <v>0</v>
      </c>
    </row>
    <row r="116" spans="45:55" x14ac:dyDescent="0.25">
      <c r="AS116" s="15">
        <f t="shared" si="11"/>
        <v>105</v>
      </c>
      <c r="AT116" s="15">
        <f t="shared" si="18"/>
        <v>0.70055384116501973</v>
      </c>
      <c r="AU116" s="15">
        <f t="shared" si="19"/>
        <v>0.97404410567716615</v>
      </c>
      <c r="AV116" s="15">
        <f t="shared" si="12"/>
        <v>8.9999999999999993E-3</v>
      </c>
      <c r="AW116" s="15">
        <f t="shared" si="13"/>
        <v>18.1097</v>
      </c>
      <c r="AY116" s="15">
        <f t="shared" si="14"/>
        <v>105</v>
      </c>
      <c r="AZ116" s="15">
        <f t="shared" si="20"/>
        <v>1.5707964737230926</v>
      </c>
      <c r="BA116" s="15">
        <f t="shared" si="15"/>
        <v>1.2465922279206315E-13</v>
      </c>
      <c r="BB116" s="15">
        <f t="shared" si="16"/>
        <v>0</v>
      </c>
      <c r="BC116" s="15">
        <f t="shared" si="17"/>
        <v>0</v>
      </c>
    </row>
    <row r="117" spans="45:55" x14ac:dyDescent="0.25">
      <c r="AS117" s="15">
        <f t="shared" si="11"/>
        <v>106</v>
      </c>
      <c r="AT117" s="15">
        <f t="shared" si="18"/>
        <v>0.70961890531955074</v>
      </c>
      <c r="AU117" s="15">
        <f t="shared" si="19"/>
        <v>0.93029233609447115</v>
      </c>
      <c r="AV117" s="15">
        <f t="shared" si="12"/>
        <v>8.6E-3</v>
      </c>
      <c r="AW117" s="15">
        <f t="shared" si="13"/>
        <v>18.118300000000001</v>
      </c>
      <c r="AY117" s="15">
        <f t="shared" si="14"/>
        <v>106</v>
      </c>
      <c r="AZ117" s="15">
        <f t="shared" si="20"/>
        <v>1.5707965104551436</v>
      </c>
      <c r="BA117" s="15">
        <f t="shared" si="15"/>
        <v>1.9478003976612982E-13</v>
      </c>
      <c r="BB117" s="15">
        <f t="shared" si="16"/>
        <v>0</v>
      </c>
      <c r="BC117" s="15">
        <f t="shared" si="17"/>
        <v>0</v>
      </c>
    </row>
    <row r="118" spans="45:55" x14ac:dyDescent="0.25">
      <c r="AS118" s="15">
        <f t="shared" si="11"/>
        <v>107</v>
      </c>
      <c r="AT118" s="15">
        <f t="shared" si="18"/>
        <v>0.71868396947408175</v>
      </c>
      <c r="AU118" s="15">
        <f t="shared" si="19"/>
        <v>0.88846240608416061</v>
      </c>
      <c r="AV118" s="15">
        <f t="shared" si="12"/>
        <v>8.2000000000000007E-3</v>
      </c>
      <c r="AW118" s="15">
        <f t="shared" si="13"/>
        <v>18.1265</v>
      </c>
      <c r="AY118" s="15">
        <f t="shared" si="14"/>
        <v>107</v>
      </c>
      <c r="AZ118" s="15">
        <f t="shared" si="20"/>
        <v>1.5707965471871945</v>
      </c>
      <c r="BA118" s="15">
        <f t="shared" si="15"/>
        <v>2.8048326125061775E-13</v>
      </c>
      <c r="BB118" s="15">
        <f t="shared" si="16"/>
        <v>0</v>
      </c>
      <c r="BC118" s="15">
        <f t="shared" si="17"/>
        <v>0</v>
      </c>
    </row>
    <row r="119" spans="45:55" x14ac:dyDescent="0.25">
      <c r="AS119" s="15">
        <f t="shared" si="11"/>
        <v>108</v>
      </c>
      <c r="AT119" s="15">
        <f t="shared" si="18"/>
        <v>0.72774903362861276</v>
      </c>
      <c r="AU119" s="15">
        <f t="shared" si="19"/>
        <v>0.84847016850866286</v>
      </c>
      <c r="AV119" s="15">
        <f t="shared" si="12"/>
        <v>7.7999999999999996E-3</v>
      </c>
      <c r="AW119" s="15">
        <f t="shared" si="13"/>
        <v>18.1343</v>
      </c>
      <c r="AY119" s="15">
        <f t="shared" si="14"/>
        <v>108</v>
      </c>
      <c r="AZ119" s="15">
        <f t="shared" si="20"/>
        <v>1.5707965839192455</v>
      </c>
      <c r="BA119" s="15">
        <f t="shared" si="15"/>
        <v>3.8176888724552762E-13</v>
      </c>
      <c r="BB119" s="15">
        <f t="shared" si="16"/>
        <v>0</v>
      </c>
      <c r="BC119" s="15">
        <f t="shared" si="17"/>
        <v>0</v>
      </c>
    </row>
    <row r="120" spans="45:55" x14ac:dyDescent="0.25">
      <c r="AS120" s="15">
        <f t="shared" si="11"/>
        <v>109</v>
      </c>
      <c r="AT120" s="15">
        <f t="shared" si="18"/>
        <v>0.73681409778314377</v>
      </c>
      <c r="AU120" s="15">
        <f t="shared" si="19"/>
        <v>0.81023508862088189</v>
      </c>
      <c r="AV120" s="15">
        <f t="shared" si="12"/>
        <v>7.4999999999999997E-3</v>
      </c>
      <c r="AW120" s="15">
        <f t="shared" si="13"/>
        <v>18.1418</v>
      </c>
      <c r="AY120" s="15">
        <f t="shared" si="14"/>
        <v>109</v>
      </c>
      <c r="AZ120" s="15">
        <f t="shared" si="20"/>
        <v>1.5707966206512964</v>
      </c>
      <c r="BA120" s="15">
        <f t="shared" si="15"/>
        <v>4.9863691775086025E-13</v>
      </c>
      <c r="BB120" s="15">
        <f t="shared" si="16"/>
        <v>0</v>
      </c>
      <c r="BC120" s="15">
        <f t="shared" si="17"/>
        <v>0</v>
      </c>
    </row>
    <row r="121" spans="45:55" x14ac:dyDescent="0.25">
      <c r="AS121" s="15">
        <f t="shared" si="11"/>
        <v>110</v>
      </c>
      <c r="AT121" s="15">
        <f t="shared" si="18"/>
        <v>0.74587916193767478</v>
      </c>
      <c r="AU121" s="15">
        <f t="shared" si="19"/>
        <v>0.77368009686488126</v>
      </c>
      <c r="AV121" s="15">
        <f t="shared" si="12"/>
        <v>7.1000000000000004E-3</v>
      </c>
      <c r="AW121" s="15">
        <f t="shared" si="13"/>
        <v>18.148900000000001</v>
      </c>
      <c r="AY121" s="15">
        <f t="shared" si="14"/>
        <v>110</v>
      </c>
      <c r="AZ121" s="15">
        <f t="shared" si="20"/>
        <v>1.5707966573833474</v>
      </c>
      <c r="BA121" s="15">
        <f t="shared" si="15"/>
        <v>6.310873527666164E-13</v>
      </c>
      <c r="BB121" s="15">
        <f t="shared" si="16"/>
        <v>0</v>
      </c>
      <c r="BC121" s="15">
        <f t="shared" si="17"/>
        <v>0</v>
      </c>
    </row>
    <row r="122" spans="45:55" x14ac:dyDescent="0.25">
      <c r="AS122" s="15">
        <f t="shared" si="11"/>
        <v>111</v>
      </c>
      <c r="AT122" s="15">
        <f t="shared" si="18"/>
        <v>0.75494422609220579</v>
      </c>
      <c r="AU122" s="15">
        <f t="shared" si="19"/>
        <v>0.73873144706642324</v>
      </c>
      <c r="AV122" s="15">
        <f t="shared" si="12"/>
        <v>6.7999999999999996E-3</v>
      </c>
      <c r="AW122" s="15">
        <f t="shared" si="13"/>
        <v>18.1557</v>
      </c>
      <c r="AY122" s="15">
        <f t="shared" si="14"/>
        <v>111</v>
      </c>
      <c r="AZ122" s="15">
        <f t="shared" si="20"/>
        <v>1.5707966941153984</v>
      </c>
      <c r="BA122" s="15">
        <f t="shared" si="15"/>
        <v>7.7912019229279718E-13</v>
      </c>
      <c r="BB122" s="15">
        <f t="shared" si="16"/>
        <v>0</v>
      </c>
      <c r="BC122" s="15">
        <f t="shared" si="17"/>
        <v>0</v>
      </c>
    </row>
    <row r="123" spans="45:55" x14ac:dyDescent="0.25">
      <c r="AS123" s="15">
        <f t="shared" si="11"/>
        <v>112</v>
      </c>
      <c r="AT123" s="15">
        <f t="shared" si="18"/>
        <v>0.76400929024673681</v>
      </c>
      <c r="AU123" s="15">
        <f t="shared" si="19"/>
        <v>0.70531857986170421</v>
      </c>
      <c r="AV123" s="15">
        <f t="shared" si="12"/>
        <v>6.4999999999999997E-3</v>
      </c>
      <c r="AW123" s="15">
        <f t="shared" si="13"/>
        <v>18.162199999999999</v>
      </c>
      <c r="AY123" s="15">
        <f t="shared" si="14"/>
        <v>112</v>
      </c>
      <c r="AZ123" s="15">
        <f t="shared" si="20"/>
        <v>1.5707967308474493</v>
      </c>
      <c r="BA123" s="15">
        <f t="shared" si="15"/>
        <v>9.427354363294038E-13</v>
      </c>
      <c r="BB123" s="15">
        <f t="shared" si="16"/>
        <v>0</v>
      </c>
      <c r="BC123" s="15">
        <f t="shared" si="17"/>
        <v>0</v>
      </c>
    </row>
    <row r="124" spans="45:55" x14ac:dyDescent="0.25">
      <c r="AS124" s="15">
        <f t="shared" si="11"/>
        <v>113</v>
      </c>
      <c r="AT124" s="15">
        <f t="shared" si="18"/>
        <v>0.77307435440126782</v>
      </c>
      <c r="AU124" s="15">
        <f t="shared" si="19"/>
        <v>0.67337399121346364</v>
      </c>
      <c r="AV124" s="15">
        <f t="shared" si="12"/>
        <v>6.1999999999999998E-3</v>
      </c>
      <c r="AW124" s="15">
        <f t="shared" si="13"/>
        <v>18.168399999999998</v>
      </c>
      <c r="AY124" s="15">
        <f t="shared" si="14"/>
        <v>113</v>
      </c>
      <c r="AZ124" s="15">
        <f t="shared" si="20"/>
        <v>1.5707967675795003</v>
      </c>
      <c r="BA124" s="15">
        <f t="shared" si="15"/>
        <v>1.1219330848764374E-12</v>
      </c>
      <c r="BB124" s="15">
        <f t="shared" si="16"/>
        <v>0</v>
      </c>
      <c r="BC124" s="15">
        <f t="shared" si="17"/>
        <v>0</v>
      </c>
    </row>
    <row r="125" spans="45:55" x14ac:dyDescent="0.25">
      <c r="AS125" s="15">
        <f t="shared" si="11"/>
        <v>114</v>
      </c>
      <c r="AT125" s="15">
        <f t="shared" si="18"/>
        <v>0.78213941855579883</v>
      </c>
      <c r="AU125" s="15">
        <f t="shared" si="19"/>
        <v>0.64283310586482856</v>
      </c>
      <c r="AV125" s="15">
        <f t="shared" si="12"/>
        <v>5.8999999999999999E-3</v>
      </c>
      <c r="AW125" s="15">
        <f t="shared" si="13"/>
        <v>18.174299999999999</v>
      </c>
      <c r="AY125" s="15">
        <f t="shared" si="14"/>
        <v>114</v>
      </c>
      <c r="AZ125" s="15">
        <f t="shared" si="20"/>
        <v>1.5707968043115512</v>
      </c>
      <c r="BA125" s="15">
        <f t="shared" si="15"/>
        <v>1.3167131379338994E-12</v>
      </c>
      <c r="BB125" s="15">
        <f t="shared" si="16"/>
        <v>0</v>
      </c>
      <c r="BC125" s="15">
        <f t="shared" si="17"/>
        <v>0</v>
      </c>
    </row>
    <row r="126" spans="45:55" x14ac:dyDescent="0.25">
      <c r="AS126" s="15">
        <f t="shared" si="11"/>
        <v>115</v>
      </c>
      <c r="AT126" s="15">
        <f t="shared" si="18"/>
        <v>0.79120448271032984</v>
      </c>
      <c r="AU126" s="15">
        <f t="shared" si="19"/>
        <v>0.6136341555826762</v>
      </c>
      <c r="AV126" s="15">
        <f t="shared" si="12"/>
        <v>5.5999999999999999E-3</v>
      </c>
      <c r="AW126" s="15">
        <f t="shared" si="13"/>
        <v>18.1799</v>
      </c>
      <c r="AY126" s="15">
        <f t="shared" si="14"/>
        <v>115</v>
      </c>
      <c r="AZ126" s="15">
        <f t="shared" si="20"/>
        <v>1.5707968410436022</v>
      </c>
      <c r="BA126" s="15">
        <f t="shared" si="15"/>
        <v>1.5270755955017911E-12</v>
      </c>
      <c r="BB126" s="15">
        <f t="shared" si="16"/>
        <v>0</v>
      </c>
      <c r="BC126" s="15">
        <f t="shared" si="17"/>
        <v>0</v>
      </c>
    </row>
    <row r="127" spans="45:55" x14ac:dyDescent="0.25">
      <c r="AS127" s="15">
        <f t="shared" si="11"/>
        <v>116</v>
      </c>
      <c r="AT127" s="15">
        <f t="shared" si="18"/>
        <v>0.80026954686486085</v>
      </c>
      <c r="AU127" s="15">
        <f t="shared" si="19"/>
        <v>0.58571806204401777</v>
      </c>
      <c r="AV127" s="15">
        <f t="shared" si="12"/>
        <v>5.4000000000000003E-3</v>
      </c>
      <c r="AW127" s="15">
        <f t="shared" si="13"/>
        <v>18.185300000000002</v>
      </c>
      <c r="AY127" s="15">
        <f t="shared" si="14"/>
        <v>116</v>
      </c>
      <c r="AZ127" s="15">
        <f t="shared" si="20"/>
        <v>1.5707968777756531</v>
      </c>
      <c r="BA127" s="15">
        <f t="shared" si="15"/>
        <v>1.7530204575801143E-12</v>
      </c>
      <c r="BB127" s="15">
        <f t="shared" si="16"/>
        <v>0</v>
      </c>
      <c r="BC127" s="15">
        <f t="shared" si="17"/>
        <v>0</v>
      </c>
    </row>
    <row r="128" spans="45:55" x14ac:dyDescent="0.25">
      <c r="AS128" s="15">
        <f t="shared" si="11"/>
        <v>117</v>
      </c>
      <c r="AT128" s="15">
        <f t="shared" si="18"/>
        <v>0.80933461101939186</v>
      </c>
      <c r="AU128" s="15">
        <f t="shared" si="19"/>
        <v>0.55902832422079485</v>
      </c>
      <c r="AV128" s="15">
        <f t="shared" si="12"/>
        <v>5.1000000000000004E-3</v>
      </c>
      <c r="AW128" s="15">
        <f t="shared" si="13"/>
        <v>18.1904</v>
      </c>
      <c r="AY128" s="15">
        <f t="shared" si="14"/>
        <v>117</v>
      </c>
      <c r="AZ128" s="15">
        <f t="shared" si="20"/>
        <v>1.5707969145077041</v>
      </c>
      <c r="BA128" s="15">
        <f t="shared" si="15"/>
        <v>1.9945477241688698E-12</v>
      </c>
      <c r="BB128" s="15">
        <f t="shared" si="16"/>
        <v>0</v>
      </c>
      <c r="BC128" s="15">
        <f t="shared" si="17"/>
        <v>0</v>
      </c>
    </row>
    <row r="129" spans="45:55" x14ac:dyDescent="0.25">
      <c r="AS129" s="15">
        <f t="shared" si="11"/>
        <v>118</v>
      </c>
      <c r="AT129" s="15">
        <f t="shared" si="18"/>
        <v>0.81839967517392287</v>
      </c>
      <c r="AU129" s="15">
        <f t="shared" si="19"/>
        <v>0.5335109101206098</v>
      </c>
      <c r="AV129" s="15">
        <f t="shared" si="12"/>
        <v>4.8999999999999998E-3</v>
      </c>
      <c r="AW129" s="15">
        <f t="shared" si="13"/>
        <v>18.1953</v>
      </c>
      <c r="AY129" s="15">
        <f t="shared" si="14"/>
        <v>118</v>
      </c>
      <c r="AZ129" s="15">
        <f t="shared" si="20"/>
        <v>1.570796951239755</v>
      </c>
      <c r="BA129" s="15">
        <f t="shared" si="15"/>
        <v>2.2516573952680618E-12</v>
      </c>
      <c r="BB129" s="15">
        <f t="shared" si="16"/>
        <v>0</v>
      </c>
      <c r="BC129" s="15">
        <f t="shared" si="17"/>
        <v>0</v>
      </c>
    </row>
    <row r="130" spans="45:55" x14ac:dyDescent="0.25">
      <c r="AS130" s="15">
        <f t="shared" si="11"/>
        <v>119</v>
      </c>
      <c r="AT130" s="15">
        <f t="shared" si="18"/>
        <v>0.82746473932845388</v>
      </c>
      <c r="AU130" s="15">
        <f t="shared" si="19"/>
        <v>0.50911415274318994</v>
      </c>
      <c r="AV130" s="15">
        <f t="shared" si="12"/>
        <v>4.7000000000000002E-3</v>
      </c>
      <c r="AW130" s="15">
        <f t="shared" si="13"/>
        <v>18.2</v>
      </c>
      <c r="AY130" s="15">
        <f t="shared" si="14"/>
        <v>119</v>
      </c>
      <c r="AZ130" s="15">
        <f t="shared" si="20"/>
        <v>1.570796987971806</v>
      </c>
      <c r="BA130" s="15">
        <f t="shared" si="15"/>
        <v>2.5243494708776896E-12</v>
      </c>
      <c r="BB130" s="15">
        <f t="shared" si="16"/>
        <v>0</v>
      </c>
      <c r="BC130" s="15">
        <f t="shared" si="17"/>
        <v>0</v>
      </c>
    </row>
    <row r="131" spans="45:55" x14ac:dyDescent="0.25">
      <c r="AS131" s="15">
        <f t="shared" si="11"/>
        <v>120</v>
      </c>
      <c r="AT131" s="15">
        <f t="shared" si="18"/>
        <v>0.83652980348298489</v>
      </c>
      <c r="AU131" s="15">
        <f t="shared" si="19"/>
        <v>0.48578865011482575</v>
      </c>
      <c r="AV131" s="15">
        <f t="shared" si="12"/>
        <v>4.4999999999999997E-3</v>
      </c>
      <c r="AW131" s="15">
        <f t="shared" si="13"/>
        <v>18.204499999999999</v>
      </c>
      <c r="AY131" s="15">
        <f t="shared" si="14"/>
        <v>120</v>
      </c>
      <c r="AZ131" s="15">
        <f t="shared" si="20"/>
        <v>1.570797024703857</v>
      </c>
      <c r="BA131" s="15">
        <f t="shared" si="15"/>
        <v>2.8126239509977576E-12</v>
      </c>
      <c r="BB131" s="15">
        <f t="shared" si="16"/>
        <v>0</v>
      </c>
      <c r="BC131" s="15">
        <f t="shared" si="17"/>
        <v>0</v>
      </c>
    </row>
    <row r="132" spans="45:55" x14ac:dyDescent="0.25">
      <c r="AS132" s="15">
        <f t="shared" si="11"/>
        <v>121</v>
      </c>
      <c r="AT132" s="15">
        <f t="shared" si="18"/>
        <v>0.8455948676375159</v>
      </c>
      <c r="AU132" s="15">
        <f t="shared" si="19"/>
        <v>0.46348716926559386</v>
      </c>
      <c r="AV132" s="15">
        <f t="shared" si="12"/>
        <v>4.3E-3</v>
      </c>
      <c r="AW132" s="15">
        <f t="shared" si="13"/>
        <v>18.2088</v>
      </c>
      <c r="AY132" s="15">
        <f t="shared" si="14"/>
        <v>121</v>
      </c>
      <c r="AZ132" s="15">
        <f t="shared" si="20"/>
        <v>1.5707970614359079</v>
      </c>
      <c r="BA132" s="15">
        <f t="shared" si="15"/>
        <v>3.1164808356282657E-12</v>
      </c>
      <c r="BB132" s="15">
        <f t="shared" si="16"/>
        <v>0</v>
      </c>
      <c r="BC132" s="15">
        <f t="shared" si="17"/>
        <v>0</v>
      </c>
    </row>
    <row r="133" spans="45:55" x14ac:dyDescent="0.25">
      <c r="AS133" s="15">
        <f t="shared" si="11"/>
        <v>122</v>
      </c>
      <c r="AT133" s="15">
        <f t="shared" si="18"/>
        <v>0.85465993179204691</v>
      </c>
      <c r="AU133" s="15">
        <f t="shared" si="19"/>
        <v>0.44216455401685423</v>
      </c>
      <c r="AV133" s="15">
        <f t="shared" si="12"/>
        <v>4.1000000000000003E-3</v>
      </c>
      <c r="AW133" s="15">
        <f t="shared" si="13"/>
        <v>18.212900000000001</v>
      </c>
      <c r="AY133" s="15">
        <f t="shared" si="14"/>
        <v>122</v>
      </c>
      <c r="AZ133" s="15">
        <f t="shared" si="20"/>
        <v>1.5707970981679589</v>
      </c>
      <c r="BA133" s="15">
        <f t="shared" si="15"/>
        <v>3.4359201247692193E-12</v>
      </c>
      <c r="BB133" s="15">
        <f t="shared" si="16"/>
        <v>0</v>
      </c>
      <c r="BC133" s="15">
        <f t="shared" si="17"/>
        <v>0</v>
      </c>
    </row>
    <row r="134" spans="45:55" x14ac:dyDescent="0.25">
      <c r="AS134" s="15">
        <f t="shared" si="11"/>
        <v>123</v>
      </c>
      <c r="AT134" s="15">
        <f t="shared" si="18"/>
        <v>0.86372499594657792</v>
      </c>
      <c r="AU134" s="15">
        <f t="shared" si="19"/>
        <v>0.421777636449302</v>
      </c>
      <c r="AV134" s="15">
        <f t="shared" si="12"/>
        <v>3.8999999999999998E-3</v>
      </c>
      <c r="AW134" s="15">
        <f t="shared" si="13"/>
        <v>18.216800000000003</v>
      </c>
      <c r="AY134" s="15">
        <f t="shared" si="14"/>
        <v>123</v>
      </c>
      <c r="AZ134" s="15">
        <f t="shared" si="20"/>
        <v>1.5707971349000098</v>
      </c>
      <c r="BA134" s="15">
        <f t="shared" si="15"/>
        <v>3.7709418184206162E-12</v>
      </c>
      <c r="BB134" s="15">
        <f t="shared" si="16"/>
        <v>0</v>
      </c>
      <c r="BC134" s="15">
        <f t="shared" si="17"/>
        <v>0</v>
      </c>
    </row>
    <row r="135" spans="45:55" x14ac:dyDescent="0.25">
      <c r="AS135" s="15">
        <f t="shared" si="11"/>
        <v>124</v>
      </c>
      <c r="AT135" s="15">
        <f t="shared" si="18"/>
        <v>0.87279006010110893</v>
      </c>
      <c r="AU135" s="15">
        <f t="shared" si="19"/>
        <v>0.40228515192469594</v>
      </c>
      <c r="AV135" s="15">
        <f t="shared" si="12"/>
        <v>3.7000000000000002E-3</v>
      </c>
      <c r="AW135" s="15">
        <f t="shared" si="13"/>
        <v>18.220500000000001</v>
      </c>
      <c r="AY135" s="15">
        <f t="shared" si="14"/>
        <v>124</v>
      </c>
      <c r="AZ135" s="15">
        <f t="shared" si="20"/>
        <v>1.5707971716320608</v>
      </c>
      <c r="BA135" s="15">
        <f t="shared" si="15"/>
        <v>4.1215459165824623E-12</v>
      </c>
      <c r="BB135" s="15">
        <f t="shared" si="16"/>
        <v>0</v>
      </c>
      <c r="BC135" s="15">
        <f t="shared" si="17"/>
        <v>0</v>
      </c>
    </row>
    <row r="136" spans="45:55" x14ac:dyDescent="0.25">
      <c r="AS136" s="15">
        <f t="shared" si="11"/>
        <v>125</v>
      </c>
      <c r="AT136" s="15">
        <f t="shared" si="18"/>
        <v>0.88185512425563994</v>
      </c>
      <c r="AU136" s="15">
        <f t="shared" si="19"/>
        <v>0.38364765753732233</v>
      </c>
      <c r="AV136" s="15">
        <f t="shared" si="12"/>
        <v>3.5000000000000001E-3</v>
      </c>
      <c r="AW136" s="15">
        <f t="shared" si="13"/>
        <v>18.224</v>
      </c>
      <c r="AY136" s="15">
        <f t="shared" si="14"/>
        <v>125</v>
      </c>
      <c r="AZ136" s="15">
        <f t="shared" si="20"/>
        <v>1.5707972083641117</v>
      </c>
      <c r="BA136" s="15">
        <f t="shared" si="15"/>
        <v>4.4877324192547606E-12</v>
      </c>
      <c r="BB136" s="15">
        <f t="shared" si="16"/>
        <v>0</v>
      </c>
      <c r="BC136" s="15">
        <f t="shared" si="17"/>
        <v>0</v>
      </c>
    </row>
    <row r="137" spans="45:55" x14ac:dyDescent="0.25">
      <c r="AS137" s="15">
        <f t="shared" si="11"/>
        <v>126</v>
      </c>
      <c r="AT137" s="15">
        <f t="shared" si="18"/>
        <v>0.89092018841017095</v>
      </c>
      <c r="AU137" s="15">
        <f t="shared" si="19"/>
        <v>0.36582745387422144</v>
      </c>
      <c r="AV137" s="15">
        <f t="shared" si="12"/>
        <v>3.3E-3</v>
      </c>
      <c r="AW137" s="15">
        <f t="shared" si="13"/>
        <v>18.2273</v>
      </c>
      <c r="AY137" s="15">
        <f t="shared" si="14"/>
        <v>126</v>
      </c>
      <c r="AZ137" s="15">
        <f t="shared" si="20"/>
        <v>1.5707972450961627</v>
      </c>
      <c r="BA137" s="15">
        <f t="shared" si="15"/>
        <v>4.869501326437512E-12</v>
      </c>
      <c r="BB137" s="15">
        <f t="shared" si="16"/>
        <v>0</v>
      </c>
      <c r="BC137" s="15">
        <f t="shared" si="17"/>
        <v>0</v>
      </c>
    </row>
    <row r="138" spans="45:55" x14ac:dyDescent="0.25">
      <c r="AS138" s="15">
        <f t="shared" si="11"/>
        <v>127</v>
      </c>
      <c r="AT138" s="15">
        <f t="shared" si="18"/>
        <v>0.89998525256470197</v>
      </c>
      <c r="AU138" s="15">
        <f t="shared" si="19"/>
        <v>0.34878850996621291</v>
      </c>
      <c r="AV138" s="15">
        <f t="shared" si="12"/>
        <v>3.2000000000000002E-3</v>
      </c>
      <c r="AW138" s="15">
        <f t="shared" si="13"/>
        <v>18.230499999999999</v>
      </c>
      <c r="AY138" s="15">
        <f t="shared" si="14"/>
        <v>127</v>
      </c>
      <c r="AZ138" s="15">
        <f t="shared" si="20"/>
        <v>1.5707972818282137</v>
      </c>
      <c r="BA138" s="15">
        <f t="shared" si="15"/>
        <v>5.2668526381307214E-12</v>
      </c>
      <c r="BB138" s="15">
        <f t="shared" si="16"/>
        <v>0</v>
      </c>
      <c r="BC138" s="15">
        <f t="shared" si="17"/>
        <v>0</v>
      </c>
    </row>
    <row r="139" spans="45:55" x14ac:dyDescent="0.25">
      <c r="AS139" s="15">
        <f t="shared" si="11"/>
        <v>128</v>
      </c>
      <c r="AT139" s="15">
        <f t="shared" si="18"/>
        <v>0.90905031671923298</v>
      </c>
      <c r="AU139" s="15">
        <f t="shared" si="19"/>
        <v>0.33249639131480335</v>
      </c>
      <c r="AV139" s="15">
        <f t="shared" si="12"/>
        <v>3.0000000000000001E-3</v>
      </c>
      <c r="AW139" s="15">
        <f t="shared" si="13"/>
        <v>18.233499999999999</v>
      </c>
      <c r="AY139" s="15">
        <f t="shared" si="14"/>
        <v>128</v>
      </c>
      <c r="AZ139" s="15">
        <f t="shared" si="20"/>
        <v>1.5707973185602646</v>
      </c>
      <c r="BA139" s="15">
        <f t="shared" si="15"/>
        <v>5.6797863543343879E-12</v>
      </c>
      <c r="BB139" s="15">
        <f t="shared" si="16"/>
        <v>0</v>
      </c>
      <c r="BC139" s="15">
        <f t="shared" si="17"/>
        <v>0</v>
      </c>
    </row>
    <row r="140" spans="45:55" x14ac:dyDescent="0.25">
      <c r="AS140" s="15">
        <f t="shared" si="11"/>
        <v>129</v>
      </c>
      <c r="AT140" s="15">
        <f t="shared" si="18"/>
        <v>0.91811538087376399</v>
      </c>
      <c r="AU140" s="15">
        <f t="shared" si="19"/>
        <v>0.31691819088310624</v>
      </c>
      <c r="AV140" s="15">
        <f t="shared" si="12"/>
        <v>2.8999999999999998E-3</v>
      </c>
      <c r="AW140" s="15">
        <f t="shared" si="13"/>
        <v>18.2364</v>
      </c>
      <c r="AY140" s="15">
        <f t="shared" si="14"/>
        <v>129</v>
      </c>
      <c r="AZ140" s="15">
        <f t="shared" si="20"/>
        <v>1.5707973552923156</v>
      </c>
      <c r="BA140" s="15">
        <f t="shared" si="15"/>
        <v>6.1083024750485221E-12</v>
      </c>
      <c r="BB140" s="15">
        <f t="shared" si="16"/>
        <v>0</v>
      </c>
      <c r="BC140" s="15">
        <f t="shared" si="17"/>
        <v>0</v>
      </c>
    </row>
    <row r="141" spans="45:55" x14ac:dyDescent="0.25">
      <c r="AS141" s="15">
        <f t="shared" ref="AS141:AS204" si="21">IF(AT141="","",AS140+1)</f>
        <v>130</v>
      </c>
      <c r="AT141" s="15">
        <f t="shared" si="18"/>
        <v>0.927180445028295</v>
      </c>
      <c r="AU141" s="15">
        <f t="shared" si="19"/>
        <v>0.30202246294196766</v>
      </c>
      <c r="AV141" s="15">
        <f t="shared" ref="AV141:AV204" si="22">IF(AT141="","",ROUNDDOWN(((AU140+AU141)*$AT$7)/2,4))</f>
        <v>2.8E-3</v>
      </c>
      <c r="AW141" s="15">
        <f t="shared" ref="AW141:AW204" si="23">IF(AT141="","",AW140+AV141)</f>
        <v>18.2392</v>
      </c>
      <c r="AY141" s="15">
        <f t="shared" ref="AY141:AY204" si="24">IF(AZ141="","",AY140+1)</f>
        <v>130</v>
      </c>
      <c r="AZ141" s="15">
        <f t="shared" si="20"/>
        <v>1.5707973920243665</v>
      </c>
      <c r="BA141" s="15">
        <f t="shared" ref="BA141:BA204" si="25">POWER(COS(AZ141),2)*EXP($AQ$3*($A$12/2*SIN(AZ141)-$E$3))</f>
        <v>6.5524010002731199E-12</v>
      </c>
      <c r="BB141" s="15">
        <f t="shared" ref="BB141:BB204" si="26">IF(AZ141="","",ROUNDDOWN(((BA140+BA141)*$AZ$7)/2,4))</f>
        <v>0</v>
      </c>
      <c r="BC141" s="15">
        <f t="shared" ref="BC141:BC204" si="27">IF(AZ141="","",BC140+BB141)</f>
        <v>0</v>
      </c>
    </row>
    <row r="142" spans="45:55" x14ac:dyDescent="0.25">
      <c r="AS142" s="15">
        <f t="shared" si="21"/>
        <v>131</v>
      </c>
      <c r="AT142" s="15">
        <f t="shared" ref="AT142:AT205" si="28">AT141+$AT$7</f>
        <v>0.93624550918282601</v>
      </c>
      <c r="AU142" s="15">
        <f t="shared" ref="AU142:AU205" si="29">POWER(COS(AT142),2)*EXP($AQ$3*($A$16/2*SIN(AT142)-$E$3))</f>
        <v>0.28777915966555712</v>
      </c>
      <c r="AV142" s="15">
        <f t="shared" si="22"/>
        <v>2.5999999999999999E-3</v>
      </c>
      <c r="AW142" s="15">
        <f t="shared" si="23"/>
        <v>18.241800000000001</v>
      </c>
      <c r="AY142" s="15">
        <f t="shared" si="24"/>
        <v>131</v>
      </c>
      <c r="AZ142" s="15">
        <f t="shared" ref="AZ142:AZ205" si="30">AZ141+$AZ$7</f>
        <v>1.5707974287564175</v>
      </c>
      <c r="BA142" s="15">
        <f t="shared" si="25"/>
        <v>7.0120819300081877E-12</v>
      </c>
      <c r="BB142" s="15">
        <f t="shared" si="26"/>
        <v>0</v>
      </c>
      <c r="BC142" s="15">
        <f t="shared" si="27"/>
        <v>0</v>
      </c>
    </row>
    <row r="143" spans="45:55" x14ac:dyDescent="0.25">
      <c r="AS143" s="15">
        <f t="shared" si="21"/>
        <v>132</v>
      </c>
      <c r="AT143" s="15">
        <f t="shared" si="28"/>
        <v>0.94531057333735702</v>
      </c>
      <c r="AU143" s="15">
        <f t="shared" si="29"/>
        <v>0.27415957037371769</v>
      </c>
      <c r="AV143" s="15">
        <f t="shared" si="22"/>
        <v>2.5000000000000001E-3</v>
      </c>
      <c r="AW143" s="15">
        <f t="shared" si="23"/>
        <v>18.244300000000003</v>
      </c>
      <c r="AY143" s="15">
        <f t="shared" si="24"/>
        <v>132</v>
      </c>
      <c r="AZ143" s="15">
        <f t="shared" si="30"/>
        <v>1.5707974654884684</v>
      </c>
      <c r="BA143" s="15">
        <f t="shared" si="25"/>
        <v>7.4873452642537264E-12</v>
      </c>
      <c r="BB143" s="15">
        <f t="shared" si="26"/>
        <v>0</v>
      </c>
      <c r="BC143" s="15">
        <f t="shared" si="27"/>
        <v>0</v>
      </c>
    </row>
    <row r="144" spans="45:55" x14ac:dyDescent="0.25">
      <c r="AS144" s="15">
        <f t="shared" si="21"/>
        <v>133</v>
      </c>
      <c r="AT144" s="15">
        <f t="shared" si="28"/>
        <v>0.95437563749188803</v>
      </c>
      <c r="AU144" s="15">
        <f t="shared" si="29"/>
        <v>0.26113626332141598</v>
      </c>
      <c r="AV144" s="15">
        <f t="shared" si="22"/>
        <v>2.3999999999999998E-3</v>
      </c>
      <c r="AW144" s="15">
        <f t="shared" si="23"/>
        <v>18.246700000000004</v>
      </c>
      <c r="AY144" s="15">
        <f t="shared" si="24"/>
        <v>133</v>
      </c>
      <c r="AZ144" s="15">
        <f t="shared" si="30"/>
        <v>1.5707975022205194</v>
      </c>
      <c r="BA144" s="15">
        <f t="shared" si="25"/>
        <v>7.9781910030097457E-12</v>
      </c>
      <c r="BB144" s="15">
        <f t="shared" si="26"/>
        <v>0</v>
      </c>
      <c r="BC144" s="15">
        <f t="shared" si="27"/>
        <v>0</v>
      </c>
    </row>
    <row r="145" spans="45:55" x14ac:dyDescent="0.25">
      <c r="AS145" s="15">
        <f t="shared" si="21"/>
        <v>134</v>
      </c>
      <c r="AT145" s="15">
        <f t="shared" si="28"/>
        <v>0.96344070164641904</v>
      </c>
      <c r="AU145" s="15">
        <f t="shared" si="29"/>
        <v>0.24868302993862829</v>
      </c>
      <c r="AV145" s="15">
        <f t="shared" si="22"/>
        <v>2.3E-3</v>
      </c>
      <c r="AW145" s="15">
        <f t="shared" si="23"/>
        <v>18.249000000000006</v>
      </c>
      <c r="AY145" s="15">
        <f t="shared" si="24"/>
        <v>134</v>
      </c>
      <c r="AZ145" s="15">
        <f t="shared" si="30"/>
        <v>1.5707975389525703</v>
      </c>
      <c r="BA145" s="15">
        <f t="shared" si="25"/>
        <v>8.4846191462762447E-12</v>
      </c>
      <c r="BB145" s="15">
        <f t="shared" si="26"/>
        <v>0</v>
      </c>
      <c r="BC145" s="15">
        <f t="shared" si="27"/>
        <v>0</v>
      </c>
    </row>
    <row r="146" spans="45:55" x14ac:dyDescent="0.25">
      <c r="AS146" s="15">
        <f t="shared" si="21"/>
        <v>135</v>
      </c>
      <c r="AT146" s="15">
        <f t="shared" si="28"/>
        <v>0.97250576580095005</v>
      </c>
      <c r="AU146" s="15">
        <f t="shared" si="29"/>
        <v>0.23677483142698338</v>
      </c>
      <c r="AV146" s="15">
        <f t="shared" si="22"/>
        <v>2.2000000000000001E-3</v>
      </c>
      <c r="AW146" s="15">
        <f t="shared" si="23"/>
        <v>18.251200000000004</v>
      </c>
      <c r="AY146" s="15">
        <f t="shared" si="24"/>
        <v>135</v>
      </c>
      <c r="AZ146" s="15">
        <f t="shared" si="30"/>
        <v>1.5707975756846213</v>
      </c>
      <c r="BA146" s="15">
        <f t="shared" si="25"/>
        <v>9.0066296940532267E-12</v>
      </c>
      <c r="BB146" s="15">
        <f t="shared" si="26"/>
        <v>0</v>
      </c>
      <c r="BC146" s="15">
        <f t="shared" si="27"/>
        <v>0</v>
      </c>
    </row>
    <row r="147" spans="45:55" x14ac:dyDescent="0.25">
      <c r="AS147" s="15">
        <f t="shared" si="21"/>
        <v>136</v>
      </c>
      <c r="AT147" s="15">
        <f t="shared" si="28"/>
        <v>0.98157082995548106</v>
      </c>
      <c r="AU147" s="15">
        <f t="shared" si="29"/>
        <v>0.22538774762242056</v>
      </c>
      <c r="AV147" s="15">
        <f t="shared" si="22"/>
        <v>2E-3</v>
      </c>
      <c r="AW147" s="15">
        <f t="shared" si="23"/>
        <v>18.253200000000003</v>
      </c>
      <c r="AY147" s="15">
        <f t="shared" si="24"/>
        <v>136</v>
      </c>
      <c r="AZ147" s="15">
        <f t="shared" si="30"/>
        <v>1.5707976124166723</v>
      </c>
      <c r="BA147" s="15">
        <f t="shared" si="25"/>
        <v>9.544222646340703E-12</v>
      </c>
      <c r="BB147" s="15">
        <f t="shared" si="26"/>
        <v>0</v>
      </c>
      <c r="BC147" s="15">
        <f t="shared" si="27"/>
        <v>0</v>
      </c>
    </row>
    <row r="148" spans="45:55" x14ac:dyDescent="0.25">
      <c r="AS148" s="15">
        <f t="shared" si="21"/>
        <v>137</v>
      </c>
      <c r="AT148" s="15">
        <f t="shared" si="28"/>
        <v>0.99063589411001207</v>
      </c>
      <c r="AU148" s="15">
        <f t="shared" si="29"/>
        <v>0.21449892803602846</v>
      </c>
      <c r="AV148" s="15">
        <f t="shared" si="22"/>
        <v>1.9E-3</v>
      </c>
      <c r="AW148" s="15">
        <f t="shared" si="23"/>
        <v>18.255100000000002</v>
      </c>
      <c r="AY148" s="15">
        <f t="shared" si="24"/>
        <v>137</v>
      </c>
      <c r="AZ148" s="15">
        <f t="shared" si="30"/>
        <v>1.5707976491487232</v>
      </c>
      <c r="BA148" s="15">
        <f t="shared" si="25"/>
        <v>1.0097398003138666E-11</v>
      </c>
      <c r="BB148" s="15">
        <f t="shared" si="26"/>
        <v>0</v>
      </c>
      <c r="BC148" s="15">
        <f t="shared" si="27"/>
        <v>0</v>
      </c>
    </row>
    <row r="149" spans="45:55" x14ac:dyDescent="0.25">
      <c r="AS149" s="15">
        <f t="shared" si="21"/>
        <v>138</v>
      </c>
      <c r="AT149" s="15">
        <f t="shared" si="28"/>
        <v>0.99970095826454308</v>
      </c>
      <c r="AU149" s="15">
        <f t="shared" si="29"/>
        <v>0.2040865449880879</v>
      </c>
      <c r="AV149" s="15">
        <f t="shared" si="22"/>
        <v>1.8E-3</v>
      </c>
      <c r="AW149" s="15">
        <f t="shared" si="23"/>
        <v>18.256900000000002</v>
      </c>
      <c r="AY149" s="15">
        <f t="shared" si="24"/>
        <v>138</v>
      </c>
      <c r="AZ149" s="15">
        <f t="shared" si="30"/>
        <v>1.5707976858807742</v>
      </c>
      <c r="BA149" s="15">
        <f t="shared" si="25"/>
        <v>1.0666155764447126E-11</v>
      </c>
      <c r="BB149" s="15">
        <f t="shared" si="26"/>
        <v>0</v>
      </c>
      <c r="BC149" s="15">
        <f t="shared" si="27"/>
        <v>0</v>
      </c>
    </row>
    <row r="150" spans="45:55" x14ac:dyDescent="0.25">
      <c r="AS150" s="15">
        <f t="shared" si="21"/>
        <v>139</v>
      </c>
      <c r="AT150" s="15">
        <f t="shared" si="28"/>
        <v>1.0087660224190742</v>
      </c>
      <c r="AU150" s="15">
        <f t="shared" si="29"/>
        <v>0.19412974875315137</v>
      </c>
      <c r="AV150" s="15">
        <f t="shared" si="22"/>
        <v>1.8E-3</v>
      </c>
      <c r="AW150" s="15">
        <f t="shared" si="23"/>
        <v>18.258700000000001</v>
      </c>
      <c r="AY150" s="15">
        <f t="shared" si="24"/>
        <v>139</v>
      </c>
      <c r="AZ150" s="15">
        <f t="shared" si="30"/>
        <v>1.5707977226128251</v>
      </c>
      <c r="BA150" s="15">
        <f t="shared" si="25"/>
        <v>1.1250495930266083E-11</v>
      </c>
      <c r="BB150" s="15">
        <f t="shared" si="26"/>
        <v>0</v>
      </c>
      <c r="BC150" s="15">
        <f t="shared" si="27"/>
        <v>0</v>
      </c>
    </row>
    <row r="151" spans="45:55" x14ac:dyDescent="0.25">
      <c r="AS151" s="15">
        <f t="shared" si="21"/>
        <v>140</v>
      </c>
      <c r="AT151" s="15">
        <f t="shared" si="28"/>
        <v>1.0178310865736053</v>
      </c>
      <c r="AU151" s="15">
        <f t="shared" si="29"/>
        <v>0.18460862463676161</v>
      </c>
      <c r="AV151" s="15">
        <f t="shared" si="22"/>
        <v>1.6999999999999999E-3</v>
      </c>
      <c r="AW151" s="15">
        <f t="shared" si="23"/>
        <v>18.260400000000001</v>
      </c>
      <c r="AY151" s="15">
        <f t="shared" si="24"/>
        <v>140</v>
      </c>
      <c r="AZ151" s="15">
        <f t="shared" si="30"/>
        <v>1.5707977593448761</v>
      </c>
      <c r="BA151" s="15">
        <f t="shared" si="25"/>
        <v>1.1850418500595553E-11</v>
      </c>
      <c r="BB151" s="15">
        <f t="shared" si="26"/>
        <v>0</v>
      </c>
      <c r="BC151" s="15">
        <f t="shared" si="27"/>
        <v>0</v>
      </c>
    </row>
    <row r="152" spans="45:55" x14ac:dyDescent="0.25">
      <c r="AS152" s="15">
        <f t="shared" si="21"/>
        <v>141</v>
      </c>
      <c r="AT152" s="15">
        <f t="shared" si="28"/>
        <v>1.0268961507281364</v>
      </c>
      <c r="AU152" s="15">
        <f t="shared" si="29"/>
        <v>0.17550415190711308</v>
      </c>
      <c r="AV152" s="15">
        <f t="shared" si="22"/>
        <v>1.6000000000000001E-3</v>
      </c>
      <c r="AW152" s="15">
        <f t="shared" si="23"/>
        <v>18.262</v>
      </c>
      <c r="AY152" s="15">
        <f t="shared" si="24"/>
        <v>141</v>
      </c>
      <c r="AZ152" s="15">
        <f t="shared" si="30"/>
        <v>1.570797796076927</v>
      </c>
      <c r="BA152" s="15">
        <f t="shared" si="25"/>
        <v>1.2465923475435531E-11</v>
      </c>
      <c r="BB152" s="15">
        <f t="shared" si="26"/>
        <v>0</v>
      </c>
      <c r="BC152" s="15">
        <f t="shared" si="27"/>
        <v>0</v>
      </c>
    </row>
    <row r="153" spans="45:55" x14ac:dyDescent="0.25">
      <c r="AS153" s="15">
        <f t="shared" si="21"/>
        <v>142</v>
      </c>
      <c r="AT153" s="15">
        <f t="shared" si="28"/>
        <v>1.0359612148826676</v>
      </c>
      <c r="AU153" s="15">
        <f t="shared" si="29"/>
        <v>0.16679816450761878</v>
      </c>
      <c r="AV153" s="15">
        <f t="shared" si="22"/>
        <v>1.5E-3</v>
      </c>
      <c r="AW153" s="15">
        <f t="shared" si="23"/>
        <v>18.263500000000001</v>
      </c>
      <c r="AY153" s="15">
        <f t="shared" si="24"/>
        <v>142</v>
      </c>
      <c r="AZ153" s="15">
        <f t="shared" si="30"/>
        <v>1.570797832808978</v>
      </c>
      <c r="BA153" s="15">
        <f t="shared" si="25"/>
        <v>1.3097010854786025E-11</v>
      </c>
      <c r="BB153" s="15">
        <f t="shared" si="26"/>
        <v>0</v>
      </c>
      <c r="BC153" s="15">
        <f t="shared" si="27"/>
        <v>0</v>
      </c>
    </row>
    <row r="154" spans="45:55" x14ac:dyDescent="0.25">
      <c r="AS154" s="15">
        <f t="shared" si="21"/>
        <v>143</v>
      </c>
      <c r="AT154" s="15">
        <f t="shared" si="28"/>
        <v>1.0450262790371987</v>
      </c>
      <c r="AU154" s="15">
        <f t="shared" si="29"/>
        <v>0.15847331347894428</v>
      </c>
      <c r="AV154" s="15">
        <f t="shared" si="22"/>
        <v>1.4E-3</v>
      </c>
      <c r="AW154" s="15">
        <f t="shared" si="23"/>
        <v>18.264900000000001</v>
      </c>
      <c r="AY154" s="15">
        <f t="shared" si="24"/>
        <v>143</v>
      </c>
      <c r="AZ154" s="15">
        <f t="shared" si="30"/>
        <v>1.570797869541029</v>
      </c>
      <c r="BA154" s="15">
        <f t="shared" si="25"/>
        <v>1.3743680638647036E-11</v>
      </c>
      <c r="BB154" s="15">
        <f t="shared" si="26"/>
        <v>0</v>
      </c>
      <c r="BC154" s="15">
        <f t="shared" si="27"/>
        <v>0</v>
      </c>
    </row>
    <row r="155" spans="45:55" x14ac:dyDescent="0.25">
      <c r="AS155" s="15">
        <f t="shared" si="21"/>
        <v>144</v>
      </c>
      <c r="AT155" s="15">
        <f t="shared" si="28"/>
        <v>1.0540913431917298</v>
      </c>
      <c r="AU155" s="15">
        <f t="shared" si="29"/>
        <v>0.15051303102160479</v>
      </c>
      <c r="AV155" s="15">
        <f t="shared" si="22"/>
        <v>1.4E-3</v>
      </c>
      <c r="AW155" s="15">
        <f t="shared" si="23"/>
        <v>18.266300000000001</v>
      </c>
      <c r="AY155" s="15">
        <f t="shared" si="24"/>
        <v>144</v>
      </c>
      <c r="AZ155" s="15">
        <f t="shared" si="30"/>
        <v>1.5707979062730799</v>
      </c>
      <c r="BA155" s="15">
        <f t="shared" si="25"/>
        <v>1.4405932827018568E-11</v>
      </c>
      <c r="BB155" s="15">
        <f t="shared" si="26"/>
        <v>0</v>
      </c>
      <c r="BC155" s="15">
        <f t="shared" si="27"/>
        <v>0</v>
      </c>
    </row>
    <row r="156" spans="45:55" x14ac:dyDescent="0.25">
      <c r="AS156" s="15">
        <f t="shared" si="21"/>
        <v>145</v>
      </c>
      <c r="AT156" s="15">
        <f t="shared" si="28"/>
        <v>1.0631564073462609</v>
      </c>
      <c r="AU156" s="15">
        <f t="shared" si="29"/>
        <v>0.14290149613270592</v>
      </c>
      <c r="AV156" s="15">
        <f t="shared" si="22"/>
        <v>1.2999999999999999E-3</v>
      </c>
      <c r="AW156" s="15">
        <f t="shared" si="23"/>
        <v>18.267600000000002</v>
      </c>
      <c r="AY156" s="15">
        <f t="shared" si="24"/>
        <v>145</v>
      </c>
      <c r="AZ156" s="15">
        <f t="shared" si="30"/>
        <v>1.5707979430051309</v>
      </c>
      <c r="BA156" s="15">
        <f t="shared" si="25"/>
        <v>1.5083767419900636E-11</v>
      </c>
      <c r="BB156" s="15">
        <f t="shared" si="26"/>
        <v>0</v>
      </c>
      <c r="BC156" s="15">
        <f t="shared" si="27"/>
        <v>0</v>
      </c>
    </row>
    <row r="157" spans="45:55" x14ac:dyDescent="0.25">
      <c r="AS157" s="15">
        <f t="shared" si="21"/>
        <v>146</v>
      </c>
      <c r="AT157" s="15">
        <f t="shared" si="28"/>
        <v>1.0722214715007921</v>
      </c>
      <c r="AU157" s="15">
        <f t="shared" si="29"/>
        <v>0.1356236017528259</v>
      </c>
      <c r="AV157" s="15">
        <f t="shared" si="22"/>
        <v>1.1999999999999999E-3</v>
      </c>
      <c r="AW157" s="15">
        <f t="shared" si="23"/>
        <v>18.268800000000002</v>
      </c>
      <c r="AY157" s="15">
        <f t="shared" si="24"/>
        <v>146</v>
      </c>
      <c r="AZ157" s="15">
        <f t="shared" si="30"/>
        <v>1.5707979797371818</v>
      </c>
      <c r="BA157" s="15">
        <f t="shared" si="25"/>
        <v>1.5777184417293234E-11</v>
      </c>
      <c r="BB157" s="15">
        <f t="shared" si="26"/>
        <v>0</v>
      </c>
      <c r="BC157" s="15">
        <f t="shared" si="27"/>
        <v>0</v>
      </c>
    </row>
    <row r="158" spans="45:55" x14ac:dyDescent="0.25">
      <c r="AS158" s="15">
        <f t="shared" si="21"/>
        <v>147</v>
      </c>
      <c r="AT158" s="15">
        <f t="shared" si="28"/>
        <v>1.0812865356553232</v>
      </c>
      <c r="AU158" s="15">
        <f t="shared" si="29"/>
        <v>0.12866492336139515</v>
      </c>
      <c r="AV158" s="15">
        <f t="shared" si="22"/>
        <v>1.1000000000000001E-3</v>
      </c>
      <c r="AW158" s="15">
        <f t="shared" si="23"/>
        <v>18.269900000000003</v>
      </c>
      <c r="AY158" s="15">
        <f t="shared" si="24"/>
        <v>147</v>
      </c>
      <c r="AZ158" s="15">
        <f t="shared" si="30"/>
        <v>1.5707980164692328</v>
      </c>
      <c r="BA158" s="15">
        <f t="shared" si="25"/>
        <v>1.6486183819196381E-11</v>
      </c>
      <c r="BB158" s="15">
        <f t="shared" si="26"/>
        <v>0</v>
      </c>
      <c r="BC158" s="15">
        <f t="shared" si="27"/>
        <v>0</v>
      </c>
    </row>
    <row r="159" spans="45:55" x14ac:dyDescent="0.25">
      <c r="AS159" s="15">
        <f t="shared" si="21"/>
        <v>148</v>
      </c>
      <c r="AT159" s="15">
        <f t="shared" si="28"/>
        <v>1.0903515998098543</v>
      </c>
      <c r="AU159" s="15">
        <f t="shared" si="29"/>
        <v>0.12201168896122691</v>
      </c>
      <c r="AV159" s="15">
        <f t="shared" si="22"/>
        <v>1.1000000000000001E-3</v>
      </c>
      <c r="AW159" s="15">
        <f t="shared" si="23"/>
        <v>18.271000000000004</v>
      </c>
      <c r="AY159" s="15">
        <f t="shared" si="24"/>
        <v>148</v>
      </c>
      <c r="AZ159" s="15">
        <f t="shared" si="30"/>
        <v>1.5707980532012837</v>
      </c>
      <c r="BA159" s="15">
        <f t="shared" si="25"/>
        <v>1.7210765625610065E-11</v>
      </c>
      <c r="BB159" s="15">
        <f t="shared" si="26"/>
        <v>0</v>
      </c>
      <c r="BC159" s="15">
        <f t="shared" si="27"/>
        <v>0</v>
      </c>
    </row>
    <row r="160" spans="45:55" x14ac:dyDescent="0.25">
      <c r="AS160" s="15">
        <f t="shared" si="21"/>
        <v>149</v>
      </c>
      <c r="AT160" s="15">
        <f t="shared" si="28"/>
        <v>1.0994166639643854</v>
      </c>
      <c r="AU160" s="15">
        <f t="shared" si="29"/>
        <v>0.11565075039508607</v>
      </c>
      <c r="AV160" s="15">
        <f t="shared" si="22"/>
        <v>1E-3</v>
      </c>
      <c r="AW160" s="15">
        <f t="shared" si="23"/>
        <v>18.272000000000006</v>
      </c>
      <c r="AY160" s="15">
        <f t="shared" si="24"/>
        <v>149</v>
      </c>
      <c r="AZ160" s="15">
        <f t="shared" si="30"/>
        <v>1.5707980899333347</v>
      </c>
      <c r="BA160" s="15">
        <f t="shared" si="25"/>
        <v>1.79509298365343E-11</v>
      </c>
      <c r="BB160" s="15">
        <f t="shared" si="26"/>
        <v>0</v>
      </c>
      <c r="BC160" s="15">
        <f t="shared" si="27"/>
        <v>0</v>
      </c>
    </row>
    <row r="161" spans="45:55" x14ac:dyDescent="0.25">
      <c r="AS161" s="15">
        <f t="shared" si="21"/>
        <v>150</v>
      </c>
      <c r="AT161" s="15">
        <f t="shared" si="28"/>
        <v>1.1084817281189165</v>
      </c>
      <c r="AU161" s="15">
        <f t="shared" si="29"/>
        <v>0.10956955593935956</v>
      </c>
      <c r="AV161" s="15">
        <f t="shared" si="22"/>
        <v>1E-3</v>
      </c>
      <c r="AW161" s="15">
        <f t="shared" si="23"/>
        <v>18.273000000000007</v>
      </c>
      <c r="AY161" s="15">
        <f t="shared" si="24"/>
        <v>150</v>
      </c>
      <c r="AZ161" s="15">
        <f t="shared" si="30"/>
        <v>1.5707981266653857</v>
      </c>
      <c r="BA161" s="15">
        <f t="shared" si="25"/>
        <v>1.8706676451969102E-11</v>
      </c>
      <c r="BB161" s="15">
        <f t="shared" si="26"/>
        <v>0</v>
      </c>
      <c r="BC161" s="15">
        <f t="shared" si="27"/>
        <v>0</v>
      </c>
    </row>
    <row r="162" spans="45:55" x14ac:dyDescent="0.25">
      <c r="AS162" s="15">
        <f t="shared" si="21"/>
        <v>151</v>
      </c>
      <c r="AT162" s="15">
        <f t="shared" si="28"/>
        <v>1.1175467922734477</v>
      </c>
      <c r="AU162" s="15">
        <f t="shared" si="29"/>
        <v>0.10375612412200036</v>
      </c>
      <c r="AV162" s="15">
        <f t="shared" si="22"/>
        <v>8.9999999999999998E-4</v>
      </c>
      <c r="AW162" s="15">
        <f t="shared" si="23"/>
        <v>18.273900000000008</v>
      </c>
      <c r="AY162" s="15">
        <f t="shared" si="24"/>
        <v>151</v>
      </c>
      <c r="AZ162" s="15">
        <f t="shared" si="30"/>
        <v>1.5707981633974366</v>
      </c>
      <c r="BA162" s="15">
        <f t="shared" si="25"/>
        <v>1.9478005471914448E-11</v>
      </c>
      <c r="BB162" s="15">
        <f t="shared" si="26"/>
        <v>0</v>
      </c>
      <c r="BC162" s="15">
        <f t="shared" si="27"/>
        <v>0</v>
      </c>
    </row>
    <row r="163" spans="45:55" x14ac:dyDescent="0.25">
      <c r="AS163" s="15">
        <f t="shared" si="21"/>
        <v>152</v>
      </c>
      <c r="AT163" s="15">
        <f t="shared" si="28"/>
        <v>1.1266118564279788</v>
      </c>
      <c r="AU163" s="15">
        <f t="shared" si="29"/>
        <v>9.8199018713969979E-2</v>
      </c>
      <c r="AV163" s="15">
        <f t="shared" si="22"/>
        <v>8.9999999999999998E-4</v>
      </c>
      <c r="AW163" s="15">
        <f t="shared" si="23"/>
        <v>18.27480000000001</v>
      </c>
      <c r="AY163" s="15">
        <f t="shared" si="24"/>
        <v>152</v>
      </c>
      <c r="AZ163" s="15">
        <f t="shared" si="30"/>
        <v>1.5707982001294876</v>
      </c>
      <c r="BA163" s="15">
        <f t="shared" si="25"/>
        <v>2.0264916896370378E-11</v>
      </c>
      <c r="BB163" s="15">
        <f t="shared" si="26"/>
        <v>0</v>
      </c>
      <c r="BC163" s="15">
        <f t="shared" si="27"/>
        <v>0</v>
      </c>
    </row>
    <row r="164" spans="45:55" x14ac:dyDescent="0.25">
      <c r="AS164" s="15">
        <f t="shared" si="21"/>
        <v>153</v>
      </c>
      <c r="AT164" s="15">
        <f t="shared" si="28"/>
        <v>1.1356769205825099</v>
      </c>
      <c r="AU164" s="15">
        <f t="shared" si="29"/>
        <v>9.2887324845395636E-2</v>
      </c>
      <c r="AV164" s="15">
        <f t="shared" si="22"/>
        <v>8.0000000000000004E-4</v>
      </c>
      <c r="AW164" s="15">
        <f t="shared" si="23"/>
        <v>18.275600000000011</v>
      </c>
      <c r="AY164" s="15">
        <f t="shared" si="24"/>
        <v>153</v>
      </c>
      <c r="AZ164" s="15">
        <f t="shared" si="30"/>
        <v>1.5707982368615385</v>
      </c>
      <c r="BA164" s="15">
        <f t="shared" si="25"/>
        <v>2.1067410725336881E-11</v>
      </c>
      <c r="BB164" s="15">
        <f t="shared" si="26"/>
        <v>0</v>
      </c>
      <c r="BC164" s="15">
        <f t="shared" si="27"/>
        <v>0</v>
      </c>
    </row>
    <row r="165" spans="45:55" x14ac:dyDescent="0.25">
      <c r="AS165" s="15">
        <f t="shared" si="21"/>
        <v>154</v>
      </c>
      <c r="AT165" s="15">
        <f t="shared" si="28"/>
        <v>1.144741984737041</v>
      </c>
      <c r="AU165" s="15">
        <f t="shared" si="29"/>
        <v>8.7810626199584879E-2</v>
      </c>
      <c r="AV165" s="15">
        <f t="shared" si="22"/>
        <v>8.0000000000000004E-4</v>
      </c>
      <c r="AW165" s="15">
        <f t="shared" si="23"/>
        <v>18.276400000000013</v>
      </c>
      <c r="AY165" s="15">
        <f t="shared" si="24"/>
        <v>154</v>
      </c>
      <c r="AZ165" s="15">
        <f t="shared" si="30"/>
        <v>1.5707982735935895</v>
      </c>
      <c r="BA165" s="15">
        <f t="shared" si="25"/>
        <v>2.1885486958813954E-11</v>
      </c>
      <c r="BB165" s="15">
        <f t="shared" si="26"/>
        <v>0</v>
      </c>
      <c r="BC165" s="15">
        <f t="shared" si="27"/>
        <v>0</v>
      </c>
    </row>
    <row r="166" spans="45:55" x14ac:dyDescent="0.25">
      <c r="AS166" s="15">
        <f t="shared" si="21"/>
        <v>155</v>
      </c>
      <c r="AT166" s="15">
        <f t="shared" si="28"/>
        <v>1.1538070488915722</v>
      </c>
      <c r="AU166" s="15">
        <f t="shared" si="29"/>
        <v>8.2958983239915796E-2</v>
      </c>
      <c r="AV166" s="15">
        <f t="shared" si="22"/>
        <v>6.9999999999999999E-4</v>
      </c>
      <c r="AW166" s="15">
        <f t="shared" si="23"/>
        <v>18.277100000000011</v>
      </c>
      <c r="AY166" s="15">
        <f t="shared" si="24"/>
        <v>155</v>
      </c>
      <c r="AZ166" s="15">
        <f t="shared" si="30"/>
        <v>1.5707983103256404</v>
      </c>
      <c r="BA166" s="15">
        <f t="shared" si="25"/>
        <v>2.2719145596801627E-11</v>
      </c>
      <c r="BB166" s="15">
        <f t="shared" si="26"/>
        <v>0</v>
      </c>
      <c r="BC166" s="15">
        <f t="shared" si="27"/>
        <v>0</v>
      </c>
    </row>
    <row r="167" spans="45:55" x14ac:dyDescent="0.25">
      <c r="AS167" s="15">
        <f t="shared" si="21"/>
        <v>156</v>
      </c>
      <c r="AT167" s="15">
        <f t="shared" si="28"/>
        <v>1.1628721130461033</v>
      </c>
      <c r="AU167" s="15">
        <f t="shared" si="29"/>
        <v>7.8322912426431329E-2</v>
      </c>
      <c r="AV167" s="15">
        <f t="shared" si="22"/>
        <v>6.9999999999999999E-4</v>
      </c>
      <c r="AW167" s="15">
        <f t="shared" si="23"/>
        <v>18.27780000000001</v>
      </c>
      <c r="AY167" s="15">
        <f t="shared" si="24"/>
        <v>156</v>
      </c>
      <c r="AZ167" s="15">
        <f t="shared" si="30"/>
        <v>1.5707983470576914</v>
      </c>
      <c r="BA167" s="15">
        <f t="shared" si="25"/>
        <v>2.3568386639299876E-11</v>
      </c>
      <c r="BB167" s="15">
        <f t="shared" si="26"/>
        <v>0</v>
      </c>
      <c r="BC167" s="15">
        <f t="shared" si="27"/>
        <v>0</v>
      </c>
    </row>
    <row r="168" spans="45:55" x14ac:dyDescent="0.25">
      <c r="AS168" s="15">
        <f t="shared" si="21"/>
        <v>157</v>
      </c>
      <c r="AT168" s="15">
        <f t="shared" si="28"/>
        <v>1.1719371772006344</v>
      </c>
      <c r="AU168" s="15">
        <f t="shared" si="29"/>
        <v>7.3893366380722511E-2</v>
      </c>
      <c r="AV168" s="15">
        <f t="shared" si="22"/>
        <v>5.9999999999999995E-4</v>
      </c>
      <c r="AW168" s="15">
        <f t="shared" si="23"/>
        <v>18.278400000000008</v>
      </c>
      <c r="AY168" s="15">
        <f t="shared" si="24"/>
        <v>157</v>
      </c>
      <c r="AZ168" s="15">
        <f t="shared" si="30"/>
        <v>1.5707983837897423</v>
      </c>
      <c r="BA168" s="15">
        <f t="shared" si="25"/>
        <v>2.4433210086308744E-11</v>
      </c>
      <c r="BB168" s="15">
        <f t="shared" si="26"/>
        <v>0</v>
      </c>
      <c r="BC168" s="15">
        <f t="shared" si="27"/>
        <v>0</v>
      </c>
    </row>
    <row r="169" spans="45:55" x14ac:dyDescent="0.25">
      <c r="AS169" s="15">
        <f t="shared" si="21"/>
        <v>158</v>
      </c>
      <c r="AT169" s="15">
        <f t="shared" si="28"/>
        <v>1.1810022413551655</v>
      </c>
      <c r="AU169" s="15">
        <f t="shared" si="29"/>
        <v>6.9661714959383628E-2</v>
      </c>
      <c r="AV169" s="15">
        <f t="shared" si="22"/>
        <v>5.9999999999999995E-4</v>
      </c>
      <c r="AW169" s="15">
        <f t="shared" si="23"/>
        <v>18.279000000000007</v>
      </c>
      <c r="AY169" s="15">
        <f t="shared" si="24"/>
        <v>158</v>
      </c>
      <c r="AZ169" s="15">
        <f t="shared" si="30"/>
        <v>1.5707984205217933</v>
      </c>
      <c r="BA169" s="15">
        <f t="shared" si="25"/>
        <v>2.5313615937828195E-11</v>
      </c>
      <c r="BB169" s="15">
        <f t="shared" si="26"/>
        <v>0</v>
      </c>
      <c r="BC169" s="15">
        <f t="shared" si="27"/>
        <v>0</v>
      </c>
    </row>
    <row r="170" spans="45:55" x14ac:dyDescent="0.25">
      <c r="AS170" s="15">
        <f t="shared" si="21"/>
        <v>159</v>
      </c>
      <c r="AT170" s="15">
        <f t="shared" si="28"/>
        <v>1.1900673055096966</v>
      </c>
      <c r="AU170" s="15">
        <f t="shared" si="29"/>
        <v>6.561972719796777E-2</v>
      </c>
      <c r="AV170" s="15">
        <f t="shared" si="22"/>
        <v>5.9999999999999995E-4</v>
      </c>
      <c r="AW170" s="15">
        <f t="shared" si="23"/>
        <v>18.279600000000006</v>
      </c>
      <c r="AY170" s="15">
        <f t="shared" si="24"/>
        <v>159</v>
      </c>
      <c r="AZ170" s="15">
        <f t="shared" si="30"/>
        <v>1.5707984572538443</v>
      </c>
      <c r="BA170" s="15">
        <f t="shared" si="25"/>
        <v>2.6209604193858284E-11</v>
      </c>
      <c r="BB170" s="15">
        <f t="shared" si="26"/>
        <v>0</v>
      </c>
      <c r="BC170" s="15">
        <f t="shared" si="27"/>
        <v>0</v>
      </c>
    </row>
    <row r="171" spans="45:55" x14ac:dyDescent="0.25">
      <c r="AS171" s="15">
        <f t="shared" si="21"/>
        <v>160</v>
      </c>
      <c r="AT171" s="15">
        <f t="shared" si="28"/>
        <v>1.1991323696642278</v>
      </c>
      <c r="AU171" s="15">
        <f t="shared" si="29"/>
        <v>6.1759554088958987E-2</v>
      </c>
      <c r="AV171" s="15">
        <f t="shared" si="22"/>
        <v>5.0000000000000001E-4</v>
      </c>
      <c r="AW171" s="15">
        <f t="shared" si="23"/>
        <v>18.280100000000004</v>
      </c>
      <c r="AY171" s="15">
        <f t="shared" si="24"/>
        <v>160</v>
      </c>
      <c r="AZ171" s="15">
        <f t="shared" si="30"/>
        <v>1.5707984939858952</v>
      </c>
      <c r="BA171" s="15">
        <f t="shared" si="25"/>
        <v>2.712117485439897E-11</v>
      </c>
      <c r="BB171" s="15">
        <f t="shared" si="26"/>
        <v>0</v>
      </c>
      <c r="BC171" s="15">
        <f t="shared" si="27"/>
        <v>0</v>
      </c>
    </row>
    <row r="172" spans="45:55" x14ac:dyDescent="0.25">
      <c r="AS172" s="15">
        <f t="shared" si="21"/>
        <v>161</v>
      </c>
      <c r="AT172" s="15">
        <f t="shared" si="28"/>
        <v>1.2081974338187589</v>
      </c>
      <c r="AU172" s="15">
        <f t="shared" si="29"/>
        <v>5.8073712158816383E-2</v>
      </c>
      <c r="AV172" s="15">
        <f t="shared" si="22"/>
        <v>5.0000000000000001E-4</v>
      </c>
      <c r="AW172" s="15">
        <f t="shared" si="23"/>
        <v>18.280600000000003</v>
      </c>
      <c r="AY172" s="15">
        <f t="shared" si="24"/>
        <v>161</v>
      </c>
      <c r="AZ172" s="15">
        <f t="shared" si="30"/>
        <v>1.5707985307179462</v>
      </c>
      <c r="BA172" s="15">
        <f t="shared" si="25"/>
        <v>2.804832791945029E-11</v>
      </c>
      <c r="BB172" s="15">
        <f t="shared" si="26"/>
        <v>0</v>
      </c>
      <c r="BC172" s="15">
        <f t="shared" si="27"/>
        <v>0</v>
      </c>
    </row>
    <row r="173" spans="45:55" x14ac:dyDescent="0.25">
      <c r="AS173" s="15">
        <f t="shared" si="21"/>
        <v>162</v>
      </c>
      <c r="AT173" s="15">
        <f t="shared" si="28"/>
        <v>1.21726249797329</v>
      </c>
      <c r="AU173" s="15">
        <f t="shared" si="29"/>
        <v>5.4555067810628612E-2</v>
      </c>
      <c r="AV173" s="15">
        <f t="shared" si="22"/>
        <v>5.0000000000000001E-4</v>
      </c>
      <c r="AW173" s="15">
        <f t="shared" si="23"/>
        <v>18.281100000000002</v>
      </c>
      <c r="AY173" s="15">
        <f t="shared" si="24"/>
        <v>162</v>
      </c>
      <c r="AZ173" s="15">
        <f t="shared" si="30"/>
        <v>1.5707985674499971</v>
      </c>
      <c r="BA173" s="15">
        <f t="shared" si="25"/>
        <v>2.8991063389012245E-11</v>
      </c>
      <c r="BB173" s="15">
        <f t="shared" si="26"/>
        <v>0</v>
      </c>
      <c r="BC173" s="15">
        <f t="shared" si="27"/>
        <v>0</v>
      </c>
    </row>
    <row r="174" spans="45:55" x14ac:dyDescent="0.25">
      <c r="AS174" s="15">
        <f t="shared" si="21"/>
        <v>163</v>
      </c>
      <c r="AT174" s="15">
        <f t="shared" si="28"/>
        <v>1.2263275621278211</v>
      </c>
      <c r="AU174" s="15">
        <f t="shared" si="29"/>
        <v>5.119682240035376E-2</v>
      </c>
      <c r="AV174" s="15">
        <f t="shared" si="22"/>
        <v>4.0000000000000002E-4</v>
      </c>
      <c r="AW174" s="15">
        <f t="shared" si="23"/>
        <v>18.281500000000001</v>
      </c>
      <c r="AY174" s="15">
        <f t="shared" si="24"/>
        <v>163</v>
      </c>
      <c r="AZ174" s="15">
        <f t="shared" si="30"/>
        <v>1.5707986041820481</v>
      </c>
      <c r="BA174" s="15">
        <f t="shared" si="25"/>
        <v>2.9949381263084841E-11</v>
      </c>
      <c r="BB174" s="15">
        <f t="shared" si="26"/>
        <v>0</v>
      </c>
      <c r="BC174" s="15">
        <f t="shared" si="27"/>
        <v>0</v>
      </c>
    </row>
    <row r="175" spans="45:55" x14ac:dyDescent="0.25">
      <c r="AS175" s="15">
        <f t="shared" si="21"/>
        <v>164</v>
      </c>
      <c r="AT175" s="15">
        <f t="shared" si="28"/>
        <v>1.2353926262823522</v>
      </c>
      <c r="AU175" s="15">
        <f t="shared" si="29"/>
        <v>4.7992498016005164E-2</v>
      </c>
      <c r="AV175" s="15">
        <f t="shared" si="22"/>
        <v>4.0000000000000002E-4</v>
      </c>
      <c r="AW175" s="15">
        <f t="shared" si="23"/>
        <v>18.2819</v>
      </c>
      <c r="AY175" s="15">
        <f t="shared" si="24"/>
        <v>164</v>
      </c>
      <c r="AZ175" s="15">
        <f t="shared" si="30"/>
        <v>1.570798640914099</v>
      </c>
      <c r="BA175" s="15">
        <f t="shared" si="25"/>
        <v>3.0923281541668085E-11</v>
      </c>
      <c r="BB175" s="15">
        <f t="shared" si="26"/>
        <v>0</v>
      </c>
      <c r="BC175" s="15">
        <f t="shared" si="27"/>
        <v>0</v>
      </c>
    </row>
    <row r="176" spans="45:55" x14ac:dyDescent="0.25">
      <c r="AS176" s="15">
        <f t="shared" si="21"/>
        <v>165</v>
      </c>
      <c r="AT176" s="15">
        <f t="shared" si="28"/>
        <v>1.2444576904368834</v>
      </c>
      <c r="AU176" s="15">
        <f t="shared" si="29"/>
        <v>4.4935923930481833E-2</v>
      </c>
      <c r="AV176" s="15">
        <f t="shared" si="22"/>
        <v>4.0000000000000002E-4</v>
      </c>
      <c r="AW176" s="15">
        <f t="shared" si="23"/>
        <v>18.282299999999999</v>
      </c>
      <c r="AY176" s="15">
        <f t="shared" si="24"/>
        <v>165</v>
      </c>
      <c r="AZ176" s="15">
        <f t="shared" si="30"/>
        <v>1.57079867764615</v>
      </c>
      <c r="BA176" s="15">
        <f t="shared" si="25"/>
        <v>3.191276422476199E-11</v>
      </c>
      <c r="BB176" s="15">
        <f t="shared" si="26"/>
        <v>0</v>
      </c>
      <c r="BC176" s="15">
        <f t="shared" si="27"/>
        <v>0</v>
      </c>
    </row>
    <row r="177" spans="45:55" x14ac:dyDescent="0.25">
      <c r="AS177" s="15">
        <f t="shared" si="21"/>
        <v>166</v>
      </c>
      <c r="AT177" s="15">
        <f t="shared" si="28"/>
        <v>1.2535227545914145</v>
      </c>
      <c r="AU177" s="15">
        <f t="shared" si="29"/>
        <v>4.202122370003436E-2</v>
      </c>
      <c r="AV177" s="15">
        <f t="shared" si="22"/>
        <v>2.9999999999999997E-4</v>
      </c>
      <c r="AW177" s="15">
        <f t="shared" si="23"/>
        <v>18.282599999999999</v>
      </c>
      <c r="AY177" s="15">
        <f t="shared" si="24"/>
        <v>166</v>
      </c>
      <c r="AZ177" s="15">
        <f t="shared" si="30"/>
        <v>1.570798714378201</v>
      </c>
      <c r="BA177" s="15">
        <f t="shared" si="25"/>
        <v>3.2917829312366555E-11</v>
      </c>
      <c r="BB177" s="15">
        <f t="shared" si="26"/>
        <v>0</v>
      </c>
      <c r="BC177" s="15">
        <f t="shared" si="27"/>
        <v>0</v>
      </c>
    </row>
    <row r="178" spans="45:55" x14ac:dyDescent="0.25">
      <c r="AS178" s="15">
        <f t="shared" si="21"/>
        <v>167</v>
      </c>
      <c r="AT178" s="15">
        <f t="shared" si="28"/>
        <v>1.2625878187459456</v>
      </c>
      <c r="AU178" s="15">
        <f t="shared" si="29"/>
        <v>3.9242802881605171E-2</v>
      </c>
      <c r="AV178" s="15">
        <f t="shared" si="22"/>
        <v>2.9999999999999997E-4</v>
      </c>
      <c r="AW178" s="15">
        <f t="shared" si="23"/>
        <v>18.282899999999998</v>
      </c>
      <c r="AY178" s="15">
        <f t="shared" si="24"/>
        <v>167</v>
      </c>
      <c r="AZ178" s="15">
        <f t="shared" si="30"/>
        <v>1.5707987511102519</v>
      </c>
      <c r="BA178" s="15">
        <f t="shared" si="25"/>
        <v>3.3938476804481788E-11</v>
      </c>
      <c r="BB178" s="15">
        <f t="shared" si="26"/>
        <v>0</v>
      </c>
      <c r="BC178" s="15">
        <f t="shared" si="27"/>
        <v>0</v>
      </c>
    </row>
    <row r="179" spans="45:55" x14ac:dyDescent="0.25">
      <c r="AS179" s="15">
        <f t="shared" si="21"/>
        <v>168</v>
      </c>
      <c r="AT179" s="15">
        <f t="shared" si="28"/>
        <v>1.2716528829004767</v>
      </c>
      <c r="AU179" s="15">
        <f t="shared" si="29"/>
        <v>3.659533734348433E-2</v>
      </c>
      <c r="AV179" s="15">
        <f t="shared" si="22"/>
        <v>2.9999999999999997E-4</v>
      </c>
      <c r="AW179" s="15">
        <f t="shared" si="23"/>
        <v>18.283199999999997</v>
      </c>
      <c r="AY179" s="15">
        <f t="shared" si="24"/>
        <v>168</v>
      </c>
      <c r="AZ179" s="15">
        <f t="shared" si="30"/>
        <v>1.5707987878423029</v>
      </c>
      <c r="BA179" s="15">
        <f t="shared" si="25"/>
        <v>3.4974706701107701E-11</v>
      </c>
      <c r="BB179" s="15">
        <f t="shared" si="26"/>
        <v>0</v>
      </c>
      <c r="BC179" s="15">
        <f t="shared" si="27"/>
        <v>0</v>
      </c>
    </row>
    <row r="180" spans="45:55" x14ac:dyDescent="0.25">
      <c r="AS180" s="15">
        <f t="shared" si="21"/>
        <v>169</v>
      </c>
      <c r="AT180" s="15">
        <f t="shared" si="28"/>
        <v>1.2807179470550079</v>
      </c>
      <c r="AU180" s="15">
        <f t="shared" si="29"/>
        <v>3.4073762144885347E-2</v>
      </c>
      <c r="AV180" s="15">
        <f t="shared" si="22"/>
        <v>2.9999999999999997E-4</v>
      </c>
      <c r="AW180" s="15">
        <f t="shared" si="23"/>
        <v>18.283499999999997</v>
      </c>
      <c r="AY180" s="15">
        <f t="shared" si="24"/>
        <v>169</v>
      </c>
      <c r="AZ180" s="15">
        <f t="shared" si="30"/>
        <v>1.5707988245743538</v>
      </c>
      <c r="BA180" s="15">
        <f t="shared" si="25"/>
        <v>3.60265190022443E-11</v>
      </c>
      <c r="BB180" s="15">
        <f t="shared" si="26"/>
        <v>0</v>
      </c>
      <c r="BC180" s="15">
        <f t="shared" si="27"/>
        <v>0</v>
      </c>
    </row>
    <row r="181" spans="45:55" x14ac:dyDescent="0.25">
      <c r="AS181" s="15">
        <f t="shared" si="21"/>
        <v>170</v>
      </c>
      <c r="AT181" s="15">
        <f t="shared" si="28"/>
        <v>1.289783011209539</v>
      </c>
      <c r="AU181" s="15">
        <f t="shared" si="29"/>
        <v>3.1673260961164705E-2</v>
      </c>
      <c r="AV181" s="15">
        <f t="shared" si="22"/>
        <v>2.0000000000000001E-4</v>
      </c>
      <c r="AW181" s="15">
        <f t="shared" si="23"/>
        <v>18.283699999999996</v>
      </c>
      <c r="AY181" s="15">
        <f t="shared" si="24"/>
        <v>170</v>
      </c>
      <c r="AZ181" s="15">
        <f t="shared" si="30"/>
        <v>1.5707988613064048</v>
      </c>
      <c r="BA181" s="15">
        <f t="shared" si="25"/>
        <v>3.7093913707891605E-11</v>
      </c>
      <c r="BB181" s="15">
        <f t="shared" si="26"/>
        <v>0</v>
      </c>
      <c r="BC181" s="15">
        <f t="shared" si="27"/>
        <v>0</v>
      </c>
    </row>
    <row r="182" spans="45:55" x14ac:dyDescent="0.25">
      <c r="AS182" s="15">
        <f t="shared" si="21"/>
        <v>171</v>
      </c>
      <c r="AT182" s="15">
        <f t="shared" si="28"/>
        <v>1.2988480753640701</v>
      </c>
      <c r="AU182" s="15">
        <f t="shared" si="29"/>
        <v>2.9389256032492646E-2</v>
      </c>
      <c r="AV182" s="15">
        <f t="shared" si="22"/>
        <v>2.0000000000000001E-4</v>
      </c>
      <c r="AW182" s="15">
        <f t="shared" si="23"/>
        <v>18.283899999999996</v>
      </c>
      <c r="AY182" s="15">
        <f t="shared" si="24"/>
        <v>171</v>
      </c>
      <c r="AZ182" s="15">
        <f t="shared" si="30"/>
        <v>1.5707988980384557</v>
      </c>
      <c r="BA182" s="15">
        <f t="shared" si="25"/>
        <v>3.8176890818049591E-11</v>
      </c>
      <c r="BB182" s="15">
        <f t="shared" si="26"/>
        <v>0</v>
      </c>
      <c r="BC182" s="15">
        <f t="shared" si="27"/>
        <v>0</v>
      </c>
    </row>
    <row r="183" spans="45:55" x14ac:dyDescent="0.25">
      <c r="AS183" s="15">
        <f t="shared" si="21"/>
        <v>172</v>
      </c>
      <c r="AT183" s="15">
        <f t="shared" si="28"/>
        <v>1.3079131395186012</v>
      </c>
      <c r="AU183" s="15">
        <f t="shared" si="29"/>
        <v>2.7217398614823831E-2</v>
      </c>
      <c r="AV183" s="15">
        <f t="shared" si="22"/>
        <v>2.0000000000000001E-4</v>
      </c>
      <c r="AW183" s="15">
        <f t="shared" si="23"/>
        <v>18.284099999999995</v>
      </c>
      <c r="AY183" s="15">
        <f t="shared" si="24"/>
        <v>172</v>
      </c>
      <c r="AZ183" s="15">
        <f t="shared" si="30"/>
        <v>1.5707989347705067</v>
      </c>
      <c r="BA183" s="15">
        <f t="shared" si="25"/>
        <v>3.9275450332718295E-11</v>
      </c>
      <c r="BB183" s="15">
        <f t="shared" si="26"/>
        <v>0</v>
      </c>
      <c r="BC183" s="15">
        <f t="shared" si="27"/>
        <v>0</v>
      </c>
    </row>
    <row r="184" spans="45:55" x14ac:dyDescent="0.25">
      <c r="AS184" s="15">
        <f t="shared" si="21"/>
        <v>173</v>
      </c>
      <c r="AT184" s="15">
        <f t="shared" si="28"/>
        <v>1.3169782036731323</v>
      </c>
      <c r="AU184" s="15">
        <f t="shared" si="29"/>
        <v>2.5153559913026161E-2</v>
      </c>
      <c r="AV184" s="15">
        <f t="shared" si="22"/>
        <v>2.0000000000000001E-4</v>
      </c>
      <c r="AW184" s="15">
        <f t="shared" si="23"/>
        <v>18.284299999999995</v>
      </c>
      <c r="AY184" s="15">
        <f t="shared" si="24"/>
        <v>173</v>
      </c>
      <c r="AZ184" s="15">
        <f t="shared" si="30"/>
        <v>1.5707989715025577</v>
      </c>
      <c r="BA184" s="15">
        <f t="shared" si="25"/>
        <v>4.0389592251897718E-11</v>
      </c>
      <c r="BB184" s="15">
        <f t="shared" si="26"/>
        <v>0</v>
      </c>
      <c r="BC184" s="15">
        <f t="shared" si="27"/>
        <v>0</v>
      </c>
    </row>
    <row r="185" spans="45:55" x14ac:dyDescent="0.25">
      <c r="AS185" s="15">
        <f t="shared" si="21"/>
        <v>174</v>
      </c>
      <c r="AT185" s="15">
        <f t="shared" si="28"/>
        <v>1.3260432678276635</v>
      </c>
      <c r="AU185" s="15">
        <f t="shared" si="29"/>
        <v>2.3193822476996431E-2</v>
      </c>
      <c r="AV185" s="15">
        <f t="shared" si="22"/>
        <v>2.0000000000000001E-4</v>
      </c>
      <c r="AW185" s="15">
        <f t="shared" si="23"/>
        <v>18.284499999999994</v>
      </c>
      <c r="AY185" s="15">
        <f t="shared" si="24"/>
        <v>174</v>
      </c>
      <c r="AZ185" s="15">
        <f t="shared" si="30"/>
        <v>1.5707990082346086</v>
      </c>
      <c r="BA185" s="15">
        <f t="shared" si="25"/>
        <v>4.1519316575587873E-11</v>
      </c>
      <c r="BB185" s="15">
        <f t="shared" si="26"/>
        <v>0</v>
      </c>
      <c r="BC185" s="15">
        <f t="shared" si="27"/>
        <v>0</v>
      </c>
    </row>
    <row r="186" spans="45:55" x14ac:dyDescent="0.25">
      <c r="AS186" s="15">
        <f t="shared" si="21"/>
        <v>175</v>
      </c>
      <c r="AT186" s="15">
        <f t="shared" si="28"/>
        <v>1.3351083319821946</v>
      </c>
      <c r="AU186" s="15">
        <f t="shared" si="29"/>
        <v>2.1334472042530302E-2</v>
      </c>
      <c r="AV186" s="15">
        <f t="shared" si="22"/>
        <v>2.0000000000000001E-4</v>
      </c>
      <c r="AW186" s="15">
        <f t="shared" si="23"/>
        <v>18.284699999999994</v>
      </c>
      <c r="AY186" s="15">
        <f t="shared" si="24"/>
        <v>175</v>
      </c>
      <c r="AZ186" s="15">
        <f t="shared" si="30"/>
        <v>1.5707990449666596</v>
      </c>
      <c r="BA186" s="15">
        <f t="shared" si="25"/>
        <v>4.2664623303788773E-11</v>
      </c>
      <c r="BB186" s="15">
        <f t="shared" si="26"/>
        <v>0</v>
      </c>
      <c r="BC186" s="15">
        <f t="shared" si="27"/>
        <v>0</v>
      </c>
    </row>
    <row r="187" spans="45:55" x14ac:dyDescent="0.25">
      <c r="AS187" s="15">
        <f t="shared" si="21"/>
        <v>176</v>
      </c>
      <c r="AT187" s="15">
        <f t="shared" si="28"/>
        <v>1.3441733961367257</v>
      </c>
      <c r="AU187" s="15">
        <f t="shared" si="29"/>
        <v>1.9571989799619875E-2</v>
      </c>
      <c r="AV187" s="15">
        <f t="shared" si="22"/>
        <v>1E-4</v>
      </c>
      <c r="AW187" s="15">
        <f t="shared" si="23"/>
        <v>18.284799999999994</v>
      </c>
      <c r="AY187" s="15">
        <f t="shared" si="24"/>
        <v>176</v>
      </c>
      <c r="AZ187" s="15">
        <f t="shared" si="30"/>
        <v>1.5707990816987105</v>
      </c>
      <c r="BA187" s="15">
        <f t="shared" si="25"/>
        <v>4.3825512436500398E-11</v>
      </c>
      <c r="BB187" s="15">
        <f t="shared" si="26"/>
        <v>0</v>
      </c>
      <c r="BC187" s="15">
        <f t="shared" si="27"/>
        <v>0</v>
      </c>
    </row>
    <row r="188" spans="45:55" x14ac:dyDescent="0.25">
      <c r="AS188" s="15">
        <f t="shared" si="21"/>
        <v>177</v>
      </c>
      <c r="AT188" s="15">
        <f t="shared" si="28"/>
        <v>1.3532384602912568</v>
      </c>
      <c r="AU188" s="15">
        <f t="shared" si="29"/>
        <v>1.7903045071726374E-2</v>
      </c>
      <c r="AV188" s="15">
        <f t="shared" si="22"/>
        <v>1E-4</v>
      </c>
      <c r="AW188" s="15">
        <f t="shared" si="23"/>
        <v>18.284899999999993</v>
      </c>
      <c r="AY188" s="15">
        <f t="shared" si="24"/>
        <v>177</v>
      </c>
      <c r="AZ188" s="15">
        <f t="shared" si="30"/>
        <v>1.5707991184307615</v>
      </c>
      <c r="BA188" s="15">
        <f t="shared" si="25"/>
        <v>4.500198397372278E-11</v>
      </c>
      <c r="BB188" s="15">
        <f t="shared" si="26"/>
        <v>0</v>
      </c>
      <c r="BC188" s="15">
        <f t="shared" si="27"/>
        <v>0</v>
      </c>
    </row>
    <row r="189" spans="45:55" x14ac:dyDescent="0.25">
      <c r="AS189" s="15">
        <f t="shared" si="21"/>
        <v>178</v>
      </c>
      <c r="AT189" s="15">
        <f t="shared" si="28"/>
        <v>1.362303524445788</v>
      </c>
      <c r="AU189" s="15">
        <f t="shared" si="29"/>
        <v>1.6324488390420541E-2</v>
      </c>
      <c r="AV189" s="15">
        <f t="shared" si="22"/>
        <v>1E-4</v>
      </c>
      <c r="AW189" s="15">
        <f t="shared" si="23"/>
        <v>18.284999999999993</v>
      </c>
      <c r="AY189" s="15">
        <f t="shared" si="24"/>
        <v>178</v>
      </c>
      <c r="AZ189" s="15">
        <f t="shared" si="30"/>
        <v>1.5707991551628124</v>
      </c>
      <c r="BA189" s="15">
        <f t="shared" si="25"/>
        <v>4.6194037915455933E-11</v>
      </c>
      <c r="BB189" s="15">
        <f t="shared" si="26"/>
        <v>0</v>
      </c>
      <c r="BC189" s="15">
        <f t="shared" si="27"/>
        <v>0</v>
      </c>
    </row>
    <row r="190" spans="45:55" x14ac:dyDescent="0.25">
      <c r="AS190" s="15">
        <f t="shared" si="21"/>
        <v>179</v>
      </c>
      <c r="AT190" s="15">
        <f t="shared" si="28"/>
        <v>1.3713685886003191</v>
      </c>
      <c r="AU190" s="15">
        <f t="shared" si="29"/>
        <v>1.4833344950599426E-2</v>
      </c>
      <c r="AV190" s="15">
        <f t="shared" si="22"/>
        <v>1E-4</v>
      </c>
      <c r="AW190" s="15">
        <f t="shared" si="23"/>
        <v>18.285099999999993</v>
      </c>
      <c r="AY190" s="15">
        <f t="shared" si="24"/>
        <v>179</v>
      </c>
      <c r="AZ190" s="15">
        <f t="shared" si="30"/>
        <v>1.5707991918948634</v>
      </c>
      <c r="BA190" s="15">
        <f t="shared" si="25"/>
        <v>4.7401674261699863E-11</v>
      </c>
      <c r="BB190" s="15">
        <f t="shared" si="26"/>
        <v>0</v>
      </c>
      <c r="BC190" s="15">
        <f t="shared" si="27"/>
        <v>0</v>
      </c>
    </row>
    <row r="191" spans="45:55" x14ac:dyDescent="0.25">
      <c r="AS191" s="15">
        <f t="shared" si="21"/>
        <v>180</v>
      </c>
      <c r="AT191" s="15">
        <f t="shared" si="28"/>
        <v>1.3804336527548502</v>
      </c>
      <c r="AU191" s="15">
        <f t="shared" si="29"/>
        <v>1.3426808432276895E-2</v>
      </c>
      <c r="AV191" s="15">
        <f t="shared" si="22"/>
        <v>1E-4</v>
      </c>
      <c r="AW191" s="15">
        <f t="shared" si="23"/>
        <v>18.285199999999993</v>
      </c>
      <c r="AY191" s="15">
        <f t="shared" si="24"/>
        <v>180</v>
      </c>
      <c r="AZ191" s="15">
        <f t="shared" si="30"/>
        <v>1.5707992286269143</v>
      </c>
      <c r="BA191" s="15">
        <f t="shared" si="25"/>
        <v>4.8624893012454564E-11</v>
      </c>
      <c r="BB191" s="15">
        <f t="shared" si="26"/>
        <v>0</v>
      </c>
      <c r="BC191" s="15">
        <f t="shared" si="27"/>
        <v>0</v>
      </c>
    </row>
    <row r="192" spans="45:55" x14ac:dyDescent="0.25">
      <c r="AS192" s="15">
        <f t="shared" si="21"/>
        <v>181</v>
      </c>
      <c r="AT192" s="15">
        <f t="shared" si="28"/>
        <v>1.3894987169093813</v>
      </c>
      <c r="AU192" s="15">
        <f t="shared" si="29"/>
        <v>1.2102235175708881E-2</v>
      </c>
      <c r="AV192" s="15">
        <f t="shared" si="22"/>
        <v>1E-4</v>
      </c>
      <c r="AW192" s="15">
        <f t="shared" si="23"/>
        <v>18.285299999999992</v>
      </c>
      <c r="AY192" s="15">
        <f t="shared" si="24"/>
        <v>181</v>
      </c>
      <c r="AZ192" s="15">
        <f t="shared" si="30"/>
        <v>1.5707992653589653</v>
      </c>
      <c r="BA192" s="15">
        <f t="shared" si="25"/>
        <v>4.9863694167720061E-11</v>
      </c>
      <c r="BB192" s="15">
        <f t="shared" si="26"/>
        <v>0</v>
      </c>
      <c r="BC192" s="15">
        <f t="shared" si="27"/>
        <v>0</v>
      </c>
    </row>
    <row r="193" spans="45:55" x14ac:dyDescent="0.25">
      <c r="AS193" s="15">
        <f t="shared" si="21"/>
        <v>182</v>
      </c>
      <c r="AT193" s="15">
        <f t="shared" si="28"/>
        <v>1.3985637810639124</v>
      </c>
      <c r="AU193" s="15">
        <f t="shared" si="29"/>
        <v>1.0857138697351667E-2</v>
      </c>
      <c r="AV193" s="15">
        <f t="shared" si="22"/>
        <v>1E-4</v>
      </c>
      <c r="AW193" s="15">
        <f t="shared" si="23"/>
        <v>18.285399999999992</v>
      </c>
      <c r="AY193" s="15">
        <f t="shared" si="24"/>
        <v>182</v>
      </c>
      <c r="AZ193" s="15">
        <f t="shared" si="30"/>
        <v>1.5707993020910163</v>
      </c>
      <c r="BA193" s="15">
        <f t="shared" si="25"/>
        <v>5.1118077727496348E-11</v>
      </c>
      <c r="BB193" s="15">
        <f t="shared" si="26"/>
        <v>0</v>
      </c>
      <c r="BC193" s="15">
        <f t="shared" si="27"/>
        <v>0</v>
      </c>
    </row>
    <row r="194" spans="45:55" x14ac:dyDescent="0.25">
      <c r="AS194" s="15">
        <f t="shared" si="21"/>
        <v>183</v>
      </c>
      <c r="AT194" s="15">
        <f t="shared" si="28"/>
        <v>1.4076288452184436</v>
      </c>
      <c r="AU194" s="15">
        <f t="shared" si="29"/>
        <v>9.6891845348668331E-3</v>
      </c>
      <c r="AV194" s="15">
        <f t="shared" si="22"/>
        <v>0</v>
      </c>
      <c r="AW194" s="15">
        <f t="shared" si="23"/>
        <v>18.285399999999992</v>
      </c>
      <c r="AY194" s="15">
        <f t="shared" si="24"/>
        <v>183</v>
      </c>
      <c r="AZ194" s="15">
        <f t="shared" si="30"/>
        <v>1.5707993388230672</v>
      </c>
      <c r="BA194" s="15">
        <f t="shared" si="25"/>
        <v>5.2388043691783451E-11</v>
      </c>
      <c r="BB194" s="15">
        <f t="shared" si="26"/>
        <v>0</v>
      </c>
      <c r="BC194" s="15">
        <f t="shared" si="27"/>
        <v>0</v>
      </c>
    </row>
    <row r="195" spans="45:55" x14ac:dyDescent="0.25">
      <c r="AS195" s="15">
        <f t="shared" si="21"/>
        <v>184</v>
      </c>
      <c r="AT195" s="15">
        <f t="shared" si="28"/>
        <v>1.4166939093729747</v>
      </c>
      <c r="AU195" s="15">
        <f t="shared" si="29"/>
        <v>8.5961854100785381E-3</v>
      </c>
      <c r="AV195" s="15">
        <f t="shared" si="22"/>
        <v>0</v>
      </c>
      <c r="AW195" s="15">
        <f t="shared" si="23"/>
        <v>18.285399999999992</v>
      </c>
      <c r="AY195" s="15">
        <f t="shared" si="24"/>
        <v>184</v>
      </c>
      <c r="AZ195" s="15">
        <f t="shared" si="30"/>
        <v>1.5707993755551182</v>
      </c>
      <c r="BA195" s="15">
        <f t="shared" si="25"/>
        <v>5.3673592060581389E-11</v>
      </c>
      <c r="BB195" s="15">
        <f t="shared" si="26"/>
        <v>0</v>
      </c>
      <c r="BC195" s="15">
        <f t="shared" si="27"/>
        <v>0</v>
      </c>
    </row>
    <row r="196" spans="45:55" x14ac:dyDescent="0.25">
      <c r="AS196" s="15">
        <f t="shared" si="21"/>
        <v>185</v>
      </c>
      <c r="AT196" s="15">
        <f t="shared" si="28"/>
        <v>1.4257589735275058</v>
      </c>
      <c r="AU196" s="15">
        <f t="shared" si="29"/>
        <v>7.5760966994598417E-3</v>
      </c>
      <c r="AV196" s="15">
        <f t="shared" si="22"/>
        <v>0</v>
      </c>
      <c r="AW196" s="15">
        <f t="shared" si="23"/>
        <v>18.285399999999992</v>
      </c>
      <c r="AY196" s="15">
        <f t="shared" si="24"/>
        <v>185</v>
      </c>
      <c r="AZ196" s="15">
        <f t="shared" si="30"/>
        <v>1.5707994122871691</v>
      </c>
      <c r="BA196" s="15">
        <f t="shared" si="25"/>
        <v>5.4974722833890137E-11</v>
      </c>
      <c r="BB196" s="15">
        <f t="shared" si="26"/>
        <v>0</v>
      </c>
      <c r="BC196" s="15">
        <f t="shared" si="27"/>
        <v>0</v>
      </c>
    </row>
    <row r="197" spans="45:55" x14ac:dyDescent="0.25">
      <c r="AS197" s="15">
        <f t="shared" si="21"/>
        <v>186</v>
      </c>
      <c r="AT197" s="15">
        <f t="shared" si="28"/>
        <v>1.4348240376820369</v>
      </c>
      <c r="AU197" s="15">
        <f t="shared" si="29"/>
        <v>6.6270122023762848E-3</v>
      </c>
      <c r="AV197" s="15">
        <f t="shared" si="22"/>
        <v>0</v>
      </c>
      <c r="AW197" s="15">
        <f t="shared" si="23"/>
        <v>18.285399999999992</v>
      </c>
      <c r="AY197" s="15">
        <f t="shared" si="24"/>
        <v>186</v>
      </c>
      <c r="AZ197" s="15">
        <f t="shared" si="30"/>
        <v>1.5707994490192201</v>
      </c>
      <c r="BA197" s="15">
        <f t="shared" si="25"/>
        <v>5.6291436011709713E-11</v>
      </c>
      <c r="BB197" s="15">
        <f t="shared" si="26"/>
        <v>0</v>
      </c>
      <c r="BC197" s="15">
        <f t="shared" si="27"/>
        <v>0</v>
      </c>
    </row>
    <row r="198" spans="45:55" x14ac:dyDescent="0.25">
      <c r="AS198" s="15">
        <f t="shared" si="21"/>
        <v>187</v>
      </c>
      <c r="AT198" s="15">
        <f t="shared" si="28"/>
        <v>1.443889101836568</v>
      </c>
      <c r="AU198" s="15">
        <f t="shared" si="29"/>
        <v>5.7471601979468762E-3</v>
      </c>
      <c r="AV198" s="15">
        <f t="shared" si="22"/>
        <v>0</v>
      </c>
      <c r="AW198" s="15">
        <f t="shared" si="23"/>
        <v>18.285399999999992</v>
      </c>
      <c r="AY198" s="15">
        <f t="shared" si="24"/>
        <v>187</v>
      </c>
      <c r="AZ198" s="15">
        <f t="shared" si="30"/>
        <v>1.570799485751271</v>
      </c>
      <c r="BA198" s="15">
        <f t="shared" si="25"/>
        <v>5.762373159404017E-11</v>
      </c>
      <c r="BB198" s="15">
        <f t="shared" si="26"/>
        <v>0</v>
      </c>
      <c r="BC198" s="15">
        <f t="shared" si="27"/>
        <v>0</v>
      </c>
    </row>
    <row r="199" spans="45:55" x14ac:dyDescent="0.25">
      <c r="AS199" s="15">
        <f t="shared" si="21"/>
        <v>188</v>
      </c>
      <c r="AT199" s="15">
        <f t="shared" si="28"/>
        <v>1.4529541659910992</v>
      </c>
      <c r="AU199" s="15">
        <f t="shared" si="29"/>
        <v>4.9348997819975843E-3</v>
      </c>
      <c r="AV199" s="15">
        <f t="shared" si="22"/>
        <v>0</v>
      </c>
      <c r="AW199" s="15">
        <f t="shared" si="23"/>
        <v>18.285399999999992</v>
      </c>
      <c r="AY199" s="15">
        <f t="shared" si="24"/>
        <v>188</v>
      </c>
      <c r="AZ199" s="15">
        <f t="shared" si="30"/>
        <v>1.570799522483322</v>
      </c>
      <c r="BA199" s="15">
        <f t="shared" si="25"/>
        <v>5.8971609580881481E-11</v>
      </c>
      <c r="BB199" s="15">
        <f t="shared" si="26"/>
        <v>0</v>
      </c>
      <c r="BC199" s="15">
        <f t="shared" si="27"/>
        <v>0</v>
      </c>
    </row>
    <row r="200" spans="45:55" x14ac:dyDescent="0.25">
      <c r="AS200" s="15">
        <f t="shared" si="21"/>
        <v>189</v>
      </c>
      <c r="AT200" s="15">
        <f t="shared" si="28"/>
        <v>1.4620192301456303</v>
      </c>
      <c r="AU200" s="15">
        <f t="shared" si="29"/>
        <v>4.1887174761802495E-3</v>
      </c>
      <c r="AV200" s="15">
        <f t="shared" si="22"/>
        <v>0</v>
      </c>
      <c r="AW200" s="15">
        <f t="shared" si="23"/>
        <v>18.285399999999992</v>
      </c>
      <c r="AY200" s="15">
        <f t="shared" si="24"/>
        <v>189</v>
      </c>
      <c r="AZ200" s="15">
        <f t="shared" si="30"/>
        <v>1.570799559215373</v>
      </c>
      <c r="BA200" s="15">
        <f t="shared" si="25"/>
        <v>6.0335069972233621E-11</v>
      </c>
      <c r="BB200" s="15">
        <f t="shared" si="26"/>
        <v>0</v>
      </c>
      <c r="BC200" s="15">
        <f t="shared" si="27"/>
        <v>0</v>
      </c>
    </row>
    <row r="201" spans="45:55" x14ac:dyDescent="0.25">
      <c r="AS201" s="15">
        <f t="shared" si="21"/>
        <v>190</v>
      </c>
      <c r="AT201" s="15">
        <f t="shared" si="28"/>
        <v>1.4710842943001614</v>
      </c>
      <c r="AU201" s="15">
        <f t="shared" si="29"/>
        <v>3.5072241019124448E-3</v>
      </c>
      <c r="AV201" s="15">
        <f t="shared" si="22"/>
        <v>0</v>
      </c>
      <c r="AW201" s="15">
        <f t="shared" si="23"/>
        <v>18.285399999999992</v>
      </c>
      <c r="AY201" s="15">
        <f t="shared" si="24"/>
        <v>190</v>
      </c>
      <c r="AZ201" s="15">
        <f t="shared" si="30"/>
        <v>1.5707995959474239</v>
      </c>
      <c r="BA201" s="15">
        <f t="shared" si="25"/>
        <v>6.1714112768096673E-11</v>
      </c>
      <c r="BB201" s="15">
        <f t="shared" si="26"/>
        <v>0</v>
      </c>
      <c r="BC201" s="15">
        <f t="shared" si="27"/>
        <v>0</v>
      </c>
    </row>
    <row r="202" spans="45:55" x14ac:dyDescent="0.25">
      <c r="AS202" s="15">
        <f t="shared" si="21"/>
        <v>191</v>
      </c>
      <c r="AT202" s="15">
        <f t="shared" si="28"/>
        <v>1.4801493584546925</v>
      </c>
      <c r="AU202" s="15">
        <f t="shared" si="29"/>
        <v>2.8891519123618817E-3</v>
      </c>
      <c r="AV202" s="15">
        <f t="shared" si="22"/>
        <v>0</v>
      </c>
      <c r="AW202" s="15">
        <f t="shared" si="23"/>
        <v>18.285399999999992</v>
      </c>
      <c r="AY202" s="15">
        <f t="shared" si="24"/>
        <v>191</v>
      </c>
      <c r="AZ202" s="15">
        <f t="shared" si="30"/>
        <v>1.5707996326794749</v>
      </c>
      <c r="BA202" s="15">
        <f t="shared" si="25"/>
        <v>6.31087379684706E-11</v>
      </c>
      <c r="BB202" s="15">
        <f t="shared" si="26"/>
        <v>0</v>
      </c>
      <c r="BC202" s="15">
        <f t="shared" si="27"/>
        <v>0</v>
      </c>
    </row>
    <row r="203" spans="45:55" x14ac:dyDescent="0.25">
      <c r="AS203" s="15">
        <f t="shared" si="21"/>
        <v>192</v>
      </c>
      <c r="AT203" s="15">
        <f t="shared" si="28"/>
        <v>1.4892144226092237</v>
      </c>
      <c r="AU203" s="15">
        <f t="shared" si="29"/>
        <v>2.3333519762536686E-3</v>
      </c>
      <c r="AV203" s="15">
        <f t="shared" si="22"/>
        <v>0</v>
      </c>
      <c r="AW203" s="15">
        <f t="shared" si="23"/>
        <v>18.285399999999992</v>
      </c>
      <c r="AY203" s="15">
        <f t="shared" si="24"/>
        <v>192</v>
      </c>
      <c r="AZ203" s="15">
        <f t="shared" si="30"/>
        <v>1.5707996694115258</v>
      </c>
      <c r="BA203" s="15">
        <f t="shared" si="25"/>
        <v>6.4518945573355452E-11</v>
      </c>
      <c r="BB203" s="15">
        <f t="shared" si="26"/>
        <v>0</v>
      </c>
      <c r="BC203" s="15">
        <f t="shared" si="27"/>
        <v>0</v>
      </c>
    </row>
    <row r="204" spans="45:55" x14ac:dyDescent="0.25">
      <c r="AS204" s="15">
        <f t="shared" si="21"/>
        <v>193</v>
      </c>
      <c r="AT204" s="15">
        <f t="shared" si="28"/>
        <v>1.4982794867637548</v>
      </c>
      <c r="AU204" s="15">
        <f t="shared" si="29"/>
        <v>1.8387918078212402E-3</v>
      </c>
      <c r="AV204" s="15">
        <f t="shared" si="22"/>
        <v>0</v>
      </c>
      <c r="AW204" s="15">
        <f t="shared" si="23"/>
        <v>18.285399999999992</v>
      </c>
      <c r="AY204" s="15">
        <f t="shared" si="24"/>
        <v>193</v>
      </c>
      <c r="AZ204" s="15">
        <f t="shared" si="30"/>
        <v>1.5707997061435768</v>
      </c>
      <c r="BA204" s="15">
        <f t="shared" si="25"/>
        <v>6.5944735582751204E-11</v>
      </c>
      <c r="BB204" s="15">
        <f t="shared" si="26"/>
        <v>0</v>
      </c>
      <c r="BC204" s="15">
        <f t="shared" si="27"/>
        <v>0</v>
      </c>
    </row>
    <row r="205" spans="45:55" x14ac:dyDescent="0.25">
      <c r="AS205" s="15">
        <f t="shared" ref="AS205:AS212" si="31">IF(AT205="","",AS204+1)</f>
        <v>194</v>
      </c>
      <c r="AT205" s="15">
        <f t="shared" si="28"/>
        <v>1.5073445509182859</v>
      </c>
      <c r="AU205" s="15">
        <f t="shared" si="29"/>
        <v>1.4045532377528331E-3</v>
      </c>
      <c r="AV205" s="15">
        <f t="shared" ref="AV205:AV212" si="32">IF(AT205="","",ROUNDDOWN(((AU204+AU205)*$AT$7)/2,4))</f>
        <v>0</v>
      </c>
      <c r="AW205" s="15">
        <f t="shared" ref="AW205:AW212" si="33">IF(AT205="","",AW204+AV205)</f>
        <v>18.285399999999992</v>
      </c>
      <c r="AY205" s="15">
        <f t="shared" ref="AY205:AY212" si="34">IF(AZ205="","",AY204+1)</f>
        <v>194</v>
      </c>
      <c r="AZ205" s="15">
        <f t="shared" si="30"/>
        <v>1.5707997428756277</v>
      </c>
      <c r="BA205" s="15">
        <f t="shared" ref="BA205:BA212" si="35">POWER(COS(AZ205),2)*EXP($AQ$3*($A$12/2*SIN(AZ205)-$E$3))</f>
        <v>6.7386107996657856E-11</v>
      </c>
      <c r="BB205" s="15">
        <f t="shared" ref="BB205:BB212" si="36">IF(AZ205="","",ROUNDDOWN(((BA204+BA205)*$AZ$7)/2,4))</f>
        <v>0</v>
      </c>
      <c r="BC205" s="15">
        <f t="shared" ref="BC205:BC212" si="37">IF(AZ205="","",BC204+BB205)</f>
        <v>0</v>
      </c>
    </row>
    <row r="206" spans="45:55" x14ac:dyDescent="0.25">
      <c r="AS206" s="15">
        <f t="shared" si="31"/>
        <v>195</v>
      </c>
      <c r="AT206" s="15">
        <f t="shared" ref="AT206:AT212" si="38">AT205+$AT$7</f>
        <v>1.516409615072817</v>
      </c>
      <c r="AU206" s="15">
        <f t="shared" ref="AU206:AU212" si="39">POWER(COS(AT206),2)*EXP($AQ$3*($A$16/2*SIN(AT206)-$E$3))</f>
        <v>1.0298305205063746E-3</v>
      </c>
      <c r="AV206" s="15">
        <f t="shared" si="32"/>
        <v>0</v>
      </c>
      <c r="AW206" s="15">
        <f t="shared" si="33"/>
        <v>18.285399999999992</v>
      </c>
      <c r="AY206" s="15">
        <f t="shared" si="34"/>
        <v>195</v>
      </c>
      <c r="AZ206" s="15">
        <f t="shared" ref="AZ206:AZ212" si="40">AZ205+$AZ$7</f>
        <v>1.5707997796076787</v>
      </c>
      <c r="BA206" s="15">
        <f t="shared" si="35"/>
        <v>6.8843062815075472E-11</v>
      </c>
      <c r="BB206" s="15">
        <f t="shared" si="36"/>
        <v>0</v>
      </c>
      <c r="BC206" s="15">
        <f t="shared" si="37"/>
        <v>0</v>
      </c>
    </row>
    <row r="207" spans="45:55" x14ac:dyDescent="0.25">
      <c r="AS207" s="15">
        <f t="shared" si="31"/>
        <v>196</v>
      </c>
      <c r="AT207" s="15">
        <f t="shared" si="38"/>
        <v>1.5254746792273481</v>
      </c>
      <c r="AU207" s="15">
        <f t="shared" si="39"/>
        <v>7.139286738772749E-4</v>
      </c>
      <c r="AV207" s="15">
        <f t="shared" si="32"/>
        <v>0</v>
      </c>
      <c r="AW207" s="15">
        <f t="shared" si="33"/>
        <v>18.285399999999992</v>
      </c>
      <c r="AY207" s="15">
        <f t="shared" si="34"/>
        <v>196</v>
      </c>
      <c r="AZ207" s="15">
        <f t="shared" si="40"/>
        <v>1.5707998163397296</v>
      </c>
      <c r="BA207" s="15">
        <f t="shared" si="35"/>
        <v>7.0315600038004014E-11</v>
      </c>
      <c r="BB207" s="15">
        <f t="shared" si="36"/>
        <v>0</v>
      </c>
      <c r="BC207" s="15">
        <f t="shared" si="37"/>
        <v>0</v>
      </c>
    </row>
    <row r="208" spans="45:55" x14ac:dyDescent="0.25">
      <c r="AS208" s="15">
        <f t="shared" si="31"/>
        <v>197</v>
      </c>
      <c r="AT208" s="15">
        <f t="shared" si="38"/>
        <v>1.5345397433818793</v>
      </c>
      <c r="AU208" s="15">
        <f t="shared" si="39"/>
        <v>4.5626204720708625E-4</v>
      </c>
      <c r="AV208" s="15">
        <f t="shared" si="32"/>
        <v>0</v>
      </c>
      <c r="AW208" s="15">
        <f t="shared" si="33"/>
        <v>18.285399999999992</v>
      </c>
      <c r="AY208" s="15">
        <f t="shared" si="34"/>
        <v>197</v>
      </c>
      <c r="AZ208" s="15">
        <f t="shared" si="40"/>
        <v>1.5707998530717806</v>
      </c>
      <c r="BA208" s="15">
        <f t="shared" si="35"/>
        <v>7.1803719665443521E-11</v>
      </c>
      <c r="BB208" s="15">
        <f t="shared" si="36"/>
        <v>0</v>
      </c>
      <c r="BC208" s="15">
        <f t="shared" si="37"/>
        <v>0</v>
      </c>
    </row>
    <row r="209" spans="45:55" x14ac:dyDescent="0.25">
      <c r="AS209" s="15">
        <f t="shared" si="31"/>
        <v>198</v>
      </c>
      <c r="AT209" s="15">
        <f t="shared" si="38"/>
        <v>1.5436048075364104</v>
      </c>
      <c r="AU209" s="15">
        <f t="shared" si="39"/>
        <v>2.5635311511716511E-4</v>
      </c>
      <c r="AV209" s="15">
        <f t="shared" si="32"/>
        <v>0</v>
      </c>
      <c r="AW209" s="15">
        <f t="shared" si="33"/>
        <v>18.285399999999992</v>
      </c>
      <c r="AY209" s="15">
        <f t="shared" si="34"/>
        <v>198</v>
      </c>
      <c r="AZ209" s="15">
        <f t="shared" si="40"/>
        <v>1.5707998898038316</v>
      </c>
      <c r="BA209" s="15">
        <f t="shared" si="35"/>
        <v>7.3307421697393991E-11</v>
      </c>
      <c r="BB209" s="15">
        <f t="shared" si="36"/>
        <v>0</v>
      </c>
      <c r="BC209" s="15">
        <f t="shared" si="37"/>
        <v>0</v>
      </c>
    </row>
    <row r="210" spans="45:55" x14ac:dyDescent="0.25">
      <c r="AS210" s="15">
        <f t="shared" si="31"/>
        <v>199</v>
      </c>
      <c r="AT210" s="15">
        <f t="shared" si="38"/>
        <v>1.5526698716909415</v>
      </c>
      <c r="AU210" s="15">
        <f t="shared" si="39"/>
        <v>1.1383149414143266E-4</v>
      </c>
      <c r="AV210" s="15">
        <f t="shared" si="32"/>
        <v>0</v>
      </c>
      <c r="AW210" s="15">
        <f t="shared" si="33"/>
        <v>18.285399999999992</v>
      </c>
      <c r="AY210" s="15">
        <f t="shared" si="34"/>
        <v>199</v>
      </c>
      <c r="AZ210" s="15">
        <f t="shared" si="40"/>
        <v>1.5707999265358825</v>
      </c>
      <c r="BA210" s="15">
        <f t="shared" si="35"/>
        <v>7.4826706133855414E-11</v>
      </c>
      <c r="BB210" s="15">
        <f t="shared" si="36"/>
        <v>0</v>
      </c>
      <c r="BC210" s="15">
        <f t="shared" si="37"/>
        <v>0</v>
      </c>
    </row>
    <row r="211" spans="45:55" x14ac:dyDescent="0.25">
      <c r="AS211" s="15">
        <f t="shared" si="31"/>
        <v>200</v>
      </c>
      <c r="AT211" s="15">
        <f t="shared" si="38"/>
        <v>1.5617349358454726</v>
      </c>
      <c r="AU211" s="15">
        <f t="shared" si="39"/>
        <v>2.8433180116969537E-5</v>
      </c>
      <c r="AV211" s="15">
        <f t="shared" si="32"/>
        <v>0</v>
      </c>
      <c r="AW211" s="15">
        <f t="shared" si="33"/>
        <v>18.285399999999992</v>
      </c>
      <c r="AY211" s="15">
        <f t="shared" si="34"/>
        <v>200</v>
      </c>
      <c r="AZ211" s="15">
        <f t="shared" si="40"/>
        <v>1.5707999632679335</v>
      </c>
      <c r="BA211" s="15">
        <f t="shared" si="35"/>
        <v>7.6361572974827891E-11</v>
      </c>
      <c r="BB211" s="15">
        <f t="shared" si="36"/>
        <v>0</v>
      </c>
      <c r="BC211" s="15">
        <f t="shared" si="37"/>
        <v>0</v>
      </c>
    </row>
    <row r="212" spans="45:55" x14ac:dyDescent="0.25">
      <c r="AS212" s="15">
        <f t="shared" si="31"/>
        <v>201</v>
      </c>
      <c r="AT212" s="15">
        <f t="shared" si="38"/>
        <v>1.5708000000000037</v>
      </c>
      <c r="AU212" s="15">
        <f t="shared" si="39"/>
        <v>4.6715295480018169E-12</v>
      </c>
      <c r="AV212" s="15">
        <f t="shared" si="32"/>
        <v>0</v>
      </c>
      <c r="AW212" s="15">
        <f t="shared" si="33"/>
        <v>18.285399999999992</v>
      </c>
      <c r="AY212" s="15">
        <f t="shared" si="34"/>
        <v>201</v>
      </c>
      <c r="AZ212" s="15">
        <f t="shared" si="40"/>
        <v>1.5707999999999844</v>
      </c>
      <c r="BA212" s="15">
        <f t="shared" si="35"/>
        <v>7.791202222031132E-11</v>
      </c>
      <c r="BB212" s="15">
        <f t="shared" si="36"/>
        <v>0</v>
      </c>
      <c r="BC212" s="15">
        <f t="shared" si="37"/>
        <v>0</v>
      </c>
    </row>
  </sheetData>
  <protectedRanges>
    <protectedRange sqref="AU12:AU212" name="Rango2"/>
    <protectedRange sqref="AS3:AT3" name="Rango1"/>
    <protectedRange sqref="BA12:BA212" name="Rango2_1"/>
    <protectedRange sqref="AY3:AZ3" name="Rango1_1"/>
  </protectedRanges>
  <mergeCells count="2">
    <mergeCell ref="AS1:AT1"/>
    <mergeCell ref="AY1:AZ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12"/>
  <sheetViews>
    <sheetView topLeftCell="B1" zoomScaleNormal="100" workbookViewId="0">
      <selection activeCell="E4" sqref="E4"/>
    </sheetView>
  </sheetViews>
  <sheetFormatPr baseColWidth="10" defaultRowHeight="15" x14ac:dyDescent="0.25"/>
  <cols>
    <col min="1" max="1" width="44.7109375" bestFit="1" customWidth="1"/>
    <col min="2" max="3" width="17.85546875" customWidth="1"/>
    <col min="4" max="4" width="54.5703125" bestFit="1" customWidth="1"/>
    <col min="5" max="5" width="60.140625" bestFit="1" customWidth="1"/>
    <col min="6" max="6" width="47.28515625" bestFit="1" customWidth="1"/>
    <col min="7" max="7" width="41" bestFit="1" customWidth="1"/>
    <col min="8" max="8" width="32.85546875" bestFit="1" customWidth="1"/>
    <col min="9" max="9" width="18.28515625" bestFit="1" customWidth="1"/>
    <col min="11" max="11" width="20.42578125" bestFit="1" customWidth="1"/>
    <col min="12" max="12" width="20.42578125" customWidth="1"/>
    <col min="13" max="13" width="30" bestFit="1" customWidth="1"/>
    <col min="14" max="14" width="22.140625" bestFit="1" customWidth="1"/>
    <col min="16" max="16" width="15" bestFit="1" customWidth="1"/>
    <col min="18" max="18" width="11.5703125" customWidth="1"/>
    <col min="23" max="23" width="45.7109375" bestFit="1" customWidth="1"/>
    <col min="24" max="24" width="33.140625" bestFit="1" customWidth="1"/>
    <col min="25" max="25" width="42.28515625" bestFit="1" customWidth="1"/>
    <col min="27" max="27" width="14.5703125" bestFit="1" customWidth="1"/>
    <col min="28" max="28" width="12.7109375" bestFit="1" customWidth="1"/>
    <col min="29" max="29" width="23.42578125" bestFit="1" customWidth="1"/>
    <col min="38" max="38" width="14.5703125" bestFit="1" customWidth="1"/>
    <col min="39" max="42" width="14.5703125" customWidth="1"/>
    <col min="43" max="43" width="20.5703125" bestFit="1" customWidth="1"/>
    <col min="44" max="44" width="19.5703125" bestFit="1" customWidth="1"/>
    <col min="45" max="45" width="19.7109375" bestFit="1" customWidth="1"/>
    <col min="46" max="46" width="18.42578125" bestFit="1" customWidth="1"/>
    <col min="48" max="48" width="20.140625" bestFit="1" customWidth="1"/>
    <col min="52" max="52" width="14.5703125" bestFit="1" customWidth="1"/>
    <col min="53" max="54" width="11.5703125" bestFit="1" customWidth="1"/>
    <col min="56" max="56" width="11.5703125" bestFit="1" customWidth="1"/>
    <col min="57" max="57" width="12.5703125" bestFit="1" customWidth="1"/>
    <col min="58" max="60" width="11.5703125" bestFit="1" customWidth="1"/>
    <col min="62" max="62" width="20.28515625" bestFit="1" customWidth="1"/>
    <col min="63" max="63" width="12.140625" bestFit="1" customWidth="1"/>
    <col min="64" max="64" width="25.5703125" bestFit="1" customWidth="1"/>
    <col min="65" max="65" width="14.7109375" bestFit="1" customWidth="1"/>
    <col min="67" max="67" width="11.5703125" bestFit="1" customWidth="1"/>
    <col min="70" max="70" width="12" bestFit="1" customWidth="1"/>
    <col min="76" max="76" width="15" bestFit="1" customWidth="1"/>
  </cols>
  <sheetData>
    <row r="1" spans="1:82" ht="15.75" thickBot="1" x14ac:dyDescent="0.3">
      <c r="A1" s="1"/>
      <c r="B1" s="1" t="s">
        <v>54</v>
      </c>
      <c r="C1" s="1" t="s">
        <v>55</v>
      </c>
      <c r="D1" s="1" t="s">
        <v>55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2" t="s">
        <v>52</v>
      </c>
      <c r="K1" s="3"/>
      <c r="L1" s="3"/>
      <c r="M1" s="3"/>
      <c r="N1" s="4" t="s">
        <v>28</v>
      </c>
      <c r="O1" s="3"/>
      <c r="Y1" s="9" t="s">
        <v>43</v>
      </c>
      <c r="AX1" s="49" t="s">
        <v>86</v>
      </c>
      <c r="AY1" s="50"/>
      <c r="AZ1" s="21"/>
      <c r="BA1" s="21" t="s">
        <v>87</v>
      </c>
      <c r="BB1" s="21"/>
      <c r="BD1" s="49" t="s">
        <v>86</v>
      </c>
      <c r="BE1" s="50"/>
      <c r="BF1" s="21"/>
      <c r="BG1" s="21" t="s">
        <v>88</v>
      </c>
      <c r="BH1" s="21"/>
    </row>
    <row r="2" spans="1:82" ht="15.75" thickBot="1" x14ac:dyDescent="0.3">
      <c r="A2" s="1" t="s">
        <v>5</v>
      </c>
      <c r="B2" s="1" t="s">
        <v>111</v>
      </c>
      <c r="C2" s="1" t="s">
        <v>57</v>
      </c>
      <c r="D2" s="1" t="s">
        <v>58</v>
      </c>
      <c r="E2" s="2" t="s">
        <v>145</v>
      </c>
      <c r="F2" s="2" t="s">
        <v>1</v>
      </c>
      <c r="G2" s="2" t="s">
        <v>2</v>
      </c>
      <c r="H2" s="2" t="s">
        <v>3</v>
      </c>
      <c r="I2" s="2" t="s">
        <v>64</v>
      </c>
      <c r="J2" s="2" t="s">
        <v>4</v>
      </c>
      <c r="K2" s="5" t="s">
        <v>25</v>
      </c>
      <c r="L2" s="5" t="s">
        <v>35</v>
      </c>
      <c r="M2" s="5" t="s">
        <v>36</v>
      </c>
      <c r="N2" s="5" t="s">
        <v>26</v>
      </c>
      <c r="O2" s="5" t="s">
        <v>27</v>
      </c>
      <c r="P2" s="6" t="s">
        <v>29</v>
      </c>
      <c r="Q2" s="6" t="s">
        <v>31</v>
      </c>
      <c r="R2" s="6" t="s">
        <v>30</v>
      </c>
      <c r="S2" s="6" t="s">
        <v>33</v>
      </c>
      <c r="T2" s="6" t="s">
        <v>32</v>
      </c>
      <c r="U2" s="6" t="s">
        <v>34</v>
      </c>
      <c r="V2" s="7" t="s">
        <v>39</v>
      </c>
      <c r="W2" s="4" t="s">
        <v>40</v>
      </c>
      <c r="X2" s="8" t="s">
        <v>41</v>
      </c>
      <c r="Y2" s="8" t="s">
        <v>42</v>
      </c>
      <c r="Z2" s="10" t="s">
        <v>44</v>
      </c>
      <c r="AA2" s="11" t="s">
        <v>45</v>
      </c>
      <c r="AB2" s="11" t="s">
        <v>46</v>
      </c>
      <c r="AC2" s="11" t="s">
        <v>53</v>
      </c>
      <c r="AD2" s="11" t="s">
        <v>59</v>
      </c>
      <c r="AE2" s="11" t="s">
        <v>60</v>
      </c>
      <c r="AF2" s="11" t="s">
        <v>61</v>
      </c>
      <c r="AG2" s="11" t="s">
        <v>62</v>
      </c>
      <c r="AH2" s="11" t="s">
        <v>63</v>
      </c>
      <c r="AI2" s="11" t="s">
        <v>65</v>
      </c>
      <c r="AJ2" s="11" t="s">
        <v>66</v>
      </c>
      <c r="AK2" s="11" t="s">
        <v>67</v>
      </c>
      <c r="AL2" s="11"/>
      <c r="AM2" s="11"/>
      <c r="AN2" s="11"/>
      <c r="AO2" s="11"/>
      <c r="AP2" s="11"/>
      <c r="AQ2" s="13" t="s">
        <v>68</v>
      </c>
      <c r="AR2" s="14" t="s">
        <v>69</v>
      </c>
      <c r="AS2" s="14" t="s">
        <v>70</v>
      </c>
      <c r="AT2" s="14" t="s">
        <v>71</v>
      </c>
      <c r="AU2" s="14" t="s">
        <v>72</v>
      </c>
      <c r="AV2" s="12" t="s">
        <v>73</v>
      </c>
      <c r="AW2" s="14" t="s">
        <v>95</v>
      </c>
      <c r="AX2" s="17" t="s">
        <v>85</v>
      </c>
      <c r="AY2" s="17" t="s">
        <v>84</v>
      </c>
      <c r="AZ2" s="21"/>
      <c r="BA2" s="23"/>
      <c r="BB2" s="27"/>
      <c r="BD2" s="17" t="s">
        <v>85</v>
      </c>
      <c r="BE2" s="17" t="s">
        <v>84</v>
      </c>
      <c r="BF2" s="21"/>
      <c r="BG2" s="23"/>
      <c r="BH2" s="27"/>
      <c r="BJ2" s="6" t="s">
        <v>89</v>
      </c>
      <c r="BK2" t="s">
        <v>90</v>
      </c>
      <c r="BL2" t="s">
        <v>101</v>
      </c>
      <c r="BM2" t="s">
        <v>91</v>
      </c>
      <c r="BO2" t="s">
        <v>92</v>
      </c>
      <c r="BP2" t="s">
        <v>0</v>
      </c>
      <c r="BQ2" s="31" t="s">
        <v>100</v>
      </c>
      <c r="BR2" s="31" t="s">
        <v>94</v>
      </c>
      <c r="BS2" t="s">
        <v>94</v>
      </c>
      <c r="BU2" s="32" t="s">
        <v>108</v>
      </c>
      <c r="BV2" s="32" t="s">
        <v>109</v>
      </c>
      <c r="BW2" s="34" t="s">
        <v>96</v>
      </c>
      <c r="BX2" s="34" t="s">
        <v>94</v>
      </c>
      <c r="BZ2" t="s">
        <v>113</v>
      </c>
      <c r="CA2" t="s">
        <v>94</v>
      </c>
      <c r="CC2" t="s">
        <v>158</v>
      </c>
    </row>
    <row r="3" spans="1:82" ht="15.75" thickBot="1" x14ac:dyDescent="0.3">
      <c r="A3" s="1" t="s">
        <v>6</v>
      </c>
      <c r="B3" s="3">
        <v>1</v>
      </c>
      <c r="C3" s="3">
        <v>90</v>
      </c>
      <c r="D3" s="3">
        <f>C3*PI()/180</f>
        <v>1.5707963267948966</v>
      </c>
      <c r="E3">
        <v>5.2</v>
      </c>
      <c r="F3">
        <f>(K3*O3*M3-I3*(K3-AC3)*G3)/(K3*O3-I3*(K3-AC3))</f>
        <v>5.4501150807347722E-2</v>
      </c>
      <c r="G3">
        <v>0.52</v>
      </c>
      <c r="H3">
        <f>(K3*O3-I3*(K3-AC3))/AC3</f>
        <v>133.12578379906702</v>
      </c>
      <c r="I3">
        <f>POWER((AI3*AJ3)/AK3,1/2)</f>
        <v>8.6889006452972133</v>
      </c>
      <c r="K3">
        <f>3.1416/4*(POWER(A16,2)-POWER(A12,2))</f>
        <v>133.01102430000003</v>
      </c>
      <c r="L3">
        <v>1</v>
      </c>
      <c r="M3">
        <f>3.1416/4*(A20*POWER(A16,2))/A8</f>
        <v>6.3820744604268564E-2</v>
      </c>
      <c r="N3">
        <f>3.1416/4*(A24*POWER(A16,2))/A8</f>
        <v>3.8619913441022224E-2</v>
      </c>
      <c r="O3">
        <f>A8/(K3*(1-N3))</f>
        <v>103.46109823077602</v>
      </c>
      <c r="P3">
        <f>(A44-A42)/(A40-A42)</f>
        <v>20.30769230769231</v>
      </c>
      <c r="Q3">
        <f>(POWER(33.333,R3)-1)/(POWER(2,R3)-1)</f>
        <v>16.970916924381051</v>
      </c>
      <c r="R3">
        <v>0.69799999999999995</v>
      </c>
      <c r="S3">
        <v>0.29499999999999998</v>
      </c>
      <c r="T3">
        <f>0.511*(A42-((A40-A42)/(POWER(2,R3)-1)))</f>
        <v>-2.2784971909582237E-2</v>
      </c>
      <c r="U3">
        <f>((2.4*(A8/K3))/(A16-A12))*POWER((2*R3+1)/(3*R3),(R3/(R3-1)))</f>
        <v>19.667522240945026</v>
      </c>
      <c r="V3">
        <f>10*((T3/U3)+S3*POWER(U3,(R3-1)))</f>
        <v>1.1882170359613471</v>
      </c>
      <c r="W3">
        <f>120*(V3/(10*$A$28*A38))*((SQRT(1+0.0727*$A$28*((A34/A38)-1)*POWER((10*A28*A38)/V3,2)))-1)</f>
        <v>3.481248850734596</v>
      </c>
      <c r="X3">
        <f>(A28*W3*A38)/V3</f>
        <v>0.81858860751672224</v>
      </c>
      <c r="Y3">
        <f>32.355*SQRT(A28*((A34/A38)-1))</f>
        <v>19.168305120977937</v>
      </c>
      <c r="Z3">
        <f>(30*V3)/(A28*W3*A38)+1.25</f>
        <v>37.898445537262326</v>
      </c>
      <c r="AA3">
        <f>(30*V3)/(A28*Y3*A38)+1.25</f>
        <v>7.9059019226053957</v>
      </c>
      <c r="AB3">
        <v>0.09</v>
      </c>
      <c r="AC3">
        <f>IF(E3&gt;=A12,POWER($A$16,2)/4*(3.1416-(AH3)-1/2*SIN(2*(AH3)-3.1416)),POWER($A$16,2)/4*(3.1416-(AH3)-1/2*SIN(2*(AH3)-3.1416))-POWER($A$12,2)/4*(3.1416-(AG3)-1/2*SIN(2*(AG3)-3.1416)))</f>
        <v>101.30233702839763</v>
      </c>
      <c r="AD3">
        <f>IF(((($A$16-($A$16-$A$12)*$B$3-2*E3)/$A$12))&lt;=-1,$A$16*AH3-PI()*$A$12,$A$16*AH3-$A$12*AG3)</f>
        <v>2.374689452552607</v>
      </c>
      <c r="AE3">
        <f>IF(E3&gt;=$A$12,$A$16*SIN(AH3),$A$16*SIN(AH3)-$A$12*SIN(AG3))</f>
        <v>13.506146748795528</v>
      </c>
      <c r="AF3">
        <f>3.1416*(A16-A12)-AD3</f>
        <v>25.554134547447397</v>
      </c>
      <c r="AG3">
        <f>IF(((A16-(B3*(A16-A12))-(2*E3))/A12)&lt;=-1,PI(),ACOS((A16-(B3*(A16-A12))-(2*E3))/A12))</f>
        <v>3.1415926535897931</v>
      </c>
      <c r="AH3">
        <f>IF((1-2*E3/A16)&lt;=-1,PI(),ACOS(1-2*E3/A16))</f>
        <v>1.3123822571788657</v>
      </c>
      <c r="AI3">
        <f>(4*A32*A28*(A34-A38))</f>
        <v>1514.97792</v>
      </c>
      <c r="AJ3">
        <f>SIN(11/18*3.1416-$D$3)+G3/2*((E3/A28)-1)*COS(3.1416/2-$D$3)</f>
        <v>5.4048590076819174</v>
      </c>
      <c r="AK3">
        <f>3*A38*(SQRT(3)/2*Z3+1/2*AB3)</f>
        <v>108.45785477739355</v>
      </c>
      <c r="AQ3">
        <f>W3*(1-4*F3+8*POWER(F3,2))*SIN(D3)</f>
        <v>2.8050455049626382</v>
      </c>
      <c r="AR3">
        <f>0.014*AT3*A28*H3*POWER(AU3,1/3)</f>
        <v>4.3988269206141997</v>
      </c>
      <c r="AS3">
        <f>POWER(F3/0.12,0.25)</f>
        <v>0.82092996194112189</v>
      </c>
      <c r="AT3">
        <f>1.24*POWER(F3/0.12,0.5)</f>
        <v>0.83566824299168829</v>
      </c>
      <c r="AU3">
        <f>(4*AC3*H3*(A34*F3+A38*(1-F3)))/((3.1416*(A16-A12)-AD3+AE3)*V3)</f>
        <v>1374.7924460920597</v>
      </c>
      <c r="AV3">
        <f>-(AQ3/AR3)</f>
        <v>-0.63768035332724005</v>
      </c>
      <c r="AX3" s="28">
        <f>3.1416/2</f>
        <v>1.5708</v>
      </c>
      <c r="AY3" s="28">
        <f>-(3.1416/2-AH3)</f>
        <v>-0.25841774282113428</v>
      </c>
      <c r="AZ3" s="21"/>
      <c r="BA3" s="23" t="s">
        <v>82</v>
      </c>
      <c r="BB3" s="27">
        <f>BB212</f>
        <v>18.749099999999981</v>
      </c>
      <c r="BD3" s="28">
        <f>3.1416/2</f>
        <v>1.5708</v>
      </c>
      <c r="BE3" s="28">
        <f>-(3.1416/2-AG3)</f>
        <v>1.5707926535897931</v>
      </c>
      <c r="BF3" s="21"/>
      <c r="BG3" s="23" t="s">
        <v>82</v>
      </c>
      <c r="BH3" s="27">
        <f>BH212</f>
        <v>0</v>
      </c>
      <c r="BJ3">
        <f>(G3)/(2*(0.0000079148*C3^5 - 0.0025662746*C3^4 + 0.3240846394*C3^3 - 19.9024975565*C3^2 + 597.3713031471*C3 - 7001.4497180617)*AC3)*(POWER(A16,2)*BB3-POWER(A12,2)*BH3)</f>
        <v>5.4516608056003717E-2</v>
      </c>
      <c r="BK3">
        <f>POWER((K3*O3*BJ3-K3*O3*M3)/((K3-AC3)*(BJ3-G3)),2)</f>
        <v>75.251764699618818</v>
      </c>
      <c r="BL3">
        <f>A28*((BK3*AK3/AI3-SIN(11/18*3.1416-D3))/(G3/2*COS(3.1416/2-D3))+1)</f>
        <v>5.182849049825256</v>
      </c>
      <c r="BM3">
        <f>BJ3-F3</f>
        <v>1.5457248655995071E-5</v>
      </c>
      <c r="BO3">
        <v>40</v>
      </c>
      <c r="BP3">
        <v>2</v>
      </c>
      <c r="BQ3" s="31">
        <v>40</v>
      </c>
      <c r="BR3" s="31">
        <v>31.636605685507263</v>
      </c>
      <c r="BS3">
        <f>0.0000079148*BO3^5 - 0.0025662746*BO3^4 + 0.3240846394*BO3^3 - 19.9024975565*BO3^2 + 597.3713031471*BO3 - 7001.4497180617</f>
        <v>31.63578302229871</v>
      </c>
      <c r="BU3" s="32">
        <v>2.5</v>
      </c>
      <c r="BV3" s="32">
        <v>1.9</v>
      </c>
      <c r="BW3" s="34">
        <v>-1</v>
      </c>
      <c r="BX3" s="34">
        <v>-1.6</v>
      </c>
      <c r="BZ3">
        <v>200</v>
      </c>
      <c r="CA3">
        <v>8.9999999999999993E-3</v>
      </c>
      <c r="CC3">
        <v>4</v>
      </c>
      <c r="CD3">
        <v>0.2</v>
      </c>
    </row>
    <row r="4" spans="1:82" ht="27" thickBot="1" x14ac:dyDescent="0.45">
      <c r="A4" s="1">
        <f>A6/42</f>
        <v>5</v>
      </c>
      <c r="B4" s="3" t="s">
        <v>104</v>
      </c>
      <c r="C4" s="3"/>
      <c r="D4" s="3"/>
      <c r="E4" s="33" t="s">
        <v>107</v>
      </c>
      <c r="F4" s="38" t="s">
        <v>114</v>
      </c>
      <c r="G4" s="38" t="s">
        <v>2</v>
      </c>
      <c r="H4" s="38" t="s">
        <v>115</v>
      </c>
      <c r="I4" s="38" t="s">
        <v>128</v>
      </c>
      <c r="J4" s="38"/>
      <c r="K4" s="5" t="s">
        <v>25</v>
      </c>
      <c r="L4" s="5" t="s">
        <v>35</v>
      </c>
      <c r="M4" s="5" t="s">
        <v>36</v>
      </c>
      <c r="N4" s="5"/>
      <c r="O4" s="5" t="s">
        <v>27</v>
      </c>
      <c r="T4" s="6" t="s">
        <v>32</v>
      </c>
      <c r="U4" s="6" t="s">
        <v>34</v>
      </c>
      <c r="V4" s="7" t="s">
        <v>39</v>
      </c>
      <c r="W4" s="4" t="s">
        <v>40</v>
      </c>
      <c r="X4" s="8" t="s">
        <v>41</v>
      </c>
      <c r="Y4" s="8" t="s">
        <v>42</v>
      </c>
      <c r="Z4" s="10" t="s">
        <v>44</v>
      </c>
      <c r="AB4" s="11" t="s">
        <v>46</v>
      </c>
      <c r="AC4" s="11" t="s">
        <v>53</v>
      </c>
      <c r="AD4" s="11" t="s">
        <v>59</v>
      </c>
      <c r="AE4" s="11" t="s">
        <v>60</v>
      </c>
      <c r="AF4" s="11" t="s">
        <v>61</v>
      </c>
      <c r="AG4" s="11" t="s">
        <v>62</v>
      </c>
      <c r="AH4" s="11" t="s">
        <v>63</v>
      </c>
      <c r="AI4" s="11" t="s">
        <v>65</v>
      </c>
      <c r="AJ4" s="11" t="s">
        <v>66</v>
      </c>
      <c r="AK4" s="11" t="s">
        <v>67</v>
      </c>
      <c r="AL4" s="7" t="s">
        <v>129</v>
      </c>
      <c r="AM4" s="39" t="s">
        <v>131</v>
      </c>
      <c r="AN4" s="39" t="s">
        <v>130</v>
      </c>
      <c r="AO4" s="39" t="s">
        <v>132</v>
      </c>
      <c r="AP4" s="39" t="s">
        <v>133</v>
      </c>
      <c r="AQ4" s="39" t="s">
        <v>134</v>
      </c>
      <c r="AR4" s="39" t="s">
        <v>135</v>
      </c>
      <c r="AS4" s="39" t="s">
        <v>136</v>
      </c>
      <c r="AT4" s="39" t="s">
        <v>137</v>
      </c>
      <c r="AU4" s="39" t="s">
        <v>138</v>
      </c>
      <c r="AX4" s="21"/>
      <c r="AY4" s="21"/>
      <c r="AZ4" s="21"/>
      <c r="BA4" s="23"/>
      <c r="BB4" s="26"/>
      <c r="BD4" s="21"/>
      <c r="BE4" s="21"/>
      <c r="BF4" s="21"/>
      <c r="BG4" s="23"/>
      <c r="BH4" s="26"/>
      <c r="BO4">
        <v>50</v>
      </c>
      <c r="BP4">
        <v>3.6</v>
      </c>
      <c r="BQ4" s="31">
        <v>50</v>
      </c>
      <c r="BR4" s="31">
        <v>55.612759580528135</v>
      </c>
      <c r="BS4">
        <f>0.0000079148*BO4^5 - 0.0025662746*BO4^4 + 0.3240846394*BO4^3 - 19.9024975565*BO4^2 + 597.3713031471*BO4 - 7001.4497180617</f>
        <v>55.61022304330254</v>
      </c>
      <c r="BU4" s="32">
        <v>5</v>
      </c>
      <c r="BV4" s="32">
        <v>0</v>
      </c>
      <c r="BW4" s="34">
        <v>0</v>
      </c>
      <c r="BX4" s="34">
        <v>-1</v>
      </c>
      <c r="BZ4">
        <v>300</v>
      </c>
      <c r="CA4">
        <v>0.01</v>
      </c>
      <c r="CC4">
        <v>5</v>
      </c>
      <c r="CD4">
        <v>0</v>
      </c>
    </row>
    <row r="5" spans="1:82" ht="15.75" thickBot="1" x14ac:dyDescent="0.3">
      <c r="A5" s="1" t="s">
        <v>7</v>
      </c>
      <c r="B5" s="3"/>
      <c r="C5" s="3"/>
      <c r="D5" s="3"/>
      <c r="E5">
        <f>IF(((0.0408*G15 + 0.4296)*G15/A16)*(E3+(0.0259*E15^2 - 0.9543*E15 + 4.1238)+((0.4*D13^2+0.6*D13-1))+(-0.2*G17 + 1)+(0.0000000035*F13^3 - 0.0000037*F13^2 + 0.001195*F13 - 0.11)+(-6*H15 + 6.6))&lt;=0,0,((0.0408*G15 + 0.4296)*G15/A16)*(E3+(0.0259*E15^2 - 0.9543*E15 + 4.1238)+((0.4*D13^2+0.6*D13-1))+(-0.2*G17 + 1)+(0.0000000035*F13^3 - 0.0000037*F13^2 + 0.001195*F13 - 0.11)+(-6*H15 + 6.6)))</f>
        <v>16.496739611178615</v>
      </c>
      <c r="F5">
        <f>(K5*O5*M5-I3*(K5-AC5)*G5)/(K5*O5-I5*(K5-AC5))</f>
        <v>0.30547532960966112</v>
      </c>
      <c r="G5">
        <v>0.52</v>
      </c>
      <c r="H5">
        <f>(K5*O5-I5*(K5-AC5))/AC5</f>
        <v>46.292475894988947</v>
      </c>
      <c r="I5">
        <f>POWER((AI5*AJ5)/AK5,1/2)</f>
        <v>12.113983401382892</v>
      </c>
      <c r="K5">
        <f>3.1416/4*(POWER(G15,2)-POWER(G19,2))</f>
        <v>607.10031805500012</v>
      </c>
      <c r="L5">
        <v>1</v>
      </c>
      <c r="M5">
        <f>3.1416/4*(F15*POWER(G15,2))/E17</f>
        <v>0.31629812330160972</v>
      </c>
      <c r="O5">
        <f>E17/(K5*(1-M5))</f>
        <v>31.873709622622478</v>
      </c>
      <c r="R5">
        <f>I13</f>
        <v>0.68764999999999998</v>
      </c>
      <c r="S5">
        <f>I15</f>
        <v>0.35635270000000002</v>
      </c>
      <c r="T5">
        <f>0.511*(A42-((A40-A42)/(POWER(2,I13)-1)))</f>
        <v>-3.2921664875796577E-2</v>
      </c>
      <c r="U5">
        <f>((2.4*(A8/K3))/(A16-A12))*POWER((2*I13+1)/(3*I13),(I13/(I13-1)))</f>
        <v>19.687116269448548</v>
      </c>
      <c r="V5">
        <f>10*((T5/U5)+I15*POWER(U5,(I13-1)))</f>
        <v>1.3881674020602677</v>
      </c>
      <c r="W5">
        <f>120*(V5/(10*$A$28*H15))*((SQRT(1+0.0727*$A$28*((A34/H15)-1)*POWER((10*A28*H15)/V5,2)))-1)</f>
        <v>2.7387818518183327</v>
      </c>
      <c r="X5">
        <f>(A28*W5*H15)/V5</f>
        <v>0.61849954354439518</v>
      </c>
      <c r="Z5">
        <f>(30*V5)/(A28*W5*H15)+1.25</f>
        <v>49.754482037417432</v>
      </c>
      <c r="AB5">
        <v>0.09</v>
      </c>
      <c r="AC5">
        <f>IF(E5&gt;=G19,POWER(G15,2)/4*(3.1416-(AH5)-1/2*SIN(2*(AH5)-3.1416)),POWER(G15,2)/4*(3.1416-(AH5)-1/2*SIN(2*(AH5)-3.1416))-POWER(G19,2)/4*(3.1416-(AG5)-1/2*SIN(2*(AG5)-3.1416)))</f>
        <v>350.98493814021953</v>
      </c>
      <c r="AD5">
        <f>IF((((G15-(G15-G19)*D13-2*E5)/G19))&lt;=-1,G15*AH5-PI()*G19,G15*AH5-G19*AG5)</f>
        <v>6.8669005477470861</v>
      </c>
      <c r="AE5">
        <f>IF(E5&gt;=G19,G15*SIN(AH5),G15*SIN(AH5)-G19*SIN(AG5))</f>
        <v>31.058244329182102</v>
      </c>
      <c r="AF5">
        <f>3.1416*(G15-G19)-AD5</f>
        <v>46.995831452252922</v>
      </c>
      <c r="AG5">
        <f>IF(((G15-(D13*(G15-G19))-(2*E5))/G19)&lt;=-1,PI(),ACOS((G15-(D13*(G15-G19))-(2*E5))/G19))</f>
        <v>3.1415926535897931</v>
      </c>
      <c r="AH5">
        <f>IF((1-2*E5/G15)&lt;=-1,PI(),ACOS(1-2*E5/G15))</f>
        <v>1.6312052038694036</v>
      </c>
      <c r="AI5">
        <f>(4*A32*A28*(A34-H15))</f>
        <v>1381.20849950967</v>
      </c>
      <c r="AJ5">
        <f>SIN(11/18*3.1416-$D$3)+G3/2*((E5/$A$28)-1)*COS(3.1416/2-$D$3)</f>
        <v>16.968450735582017</v>
      </c>
      <c r="AK5">
        <f>3*H15*(SQRT(3)/2*Z5+1/2*AB5)</f>
        <v>159.70829951267609</v>
      </c>
      <c r="AL5">
        <f>(4*AC5*H5*($A$34*F5+A38*(1-F5)))/((3.1416*(G15-G19)-AD5+AE5)*V5)</f>
        <v>938.31302523954776</v>
      </c>
      <c r="AM5">
        <f>1/2*(0.00454+0.65*POWER(AL5,(-0.7)))*($A$34*F5+A38*(1-F5))*POWER(H5,2)</f>
        <v>16.658513094113996</v>
      </c>
      <c r="AN5">
        <f>1/2*0.966368*POWER(AL5,(-1.07116))*POWER(R5,2.360211)*POWER((A28*(AF5+AE5)/(4*AC5)),-2.34539)*($A$34*F5+A38*(1-F5))*(POWER(H5,2)-POWER(I5,2))</f>
        <v>8916.5421509212902</v>
      </c>
      <c r="AO5">
        <f>1/2*0.046*POWER((4*(K5-AC5)*I5*(A34*G5+H15*(1-G5)))/((AD5+AE5)*V5),(-0.2))*(A34*G5+H15*(1-G5))*POWER(I5,2)</f>
        <v>1.9351065493149813</v>
      </c>
      <c r="AP5">
        <f>$A$32*AC5*COS($D$3)</f>
        <v>2.1091924511008625E-11</v>
      </c>
      <c r="AQ5">
        <f>A34*F5+H15*(1-F5)</f>
        <v>1.6575366432068677</v>
      </c>
      <c r="AR5">
        <f>(AM5*AD5-AN5*AE5-AQ5*AP5-AM5*(PI()*(G15-G19)))/AC5</f>
        <v>-791.24484583786557</v>
      </c>
      <c r="AS5">
        <f>AR5/10</f>
        <v>-79.124484583786554</v>
      </c>
      <c r="AT5">
        <f>-(K5-AC5)*AS5+AN5*AE5-AO5*AD5-A34*A32*(K5-AC5)*COS(D3)</f>
        <v>297183.85394027852</v>
      </c>
      <c r="AU5">
        <f>0.15*((A34-H15)*A32*(K5-AC5)*G5*SIN(D3)+(AN5*AE5)/TAN(30*PI()/180))</f>
        <v>99106.957406501548</v>
      </c>
      <c r="AX5" s="23" t="s">
        <v>80</v>
      </c>
      <c r="AY5" s="22">
        <f>AX3-AY3</f>
        <v>1.8292177428211343</v>
      </c>
      <c r="AZ5" s="21"/>
      <c r="BA5" s="18"/>
      <c r="BB5" s="18"/>
      <c r="BD5" s="23" t="s">
        <v>80</v>
      </c>
      <c r="BE5" s="22">
        <f>BD3-BE3</f>
        <v>7.3464102068321324E-6</v>
      </c>
      <c r="BF5" s="21"/>
      <c r="BG5" s="18"/>
      <c r="BH5" s="18"/>
      <c r="BJ5" t="s">
        <v>93</v>
      </c>
      <c r="BO5">
        <v>60</v>
      </c>
      <c r="BP5">
        <v>4.5999999999999996</v>
      </c>
      <c r="BQ5" s="31">
        <v>60</v>
      </c>
      <c r="BR5" s="31">
        <v>89.755397683020377</v>
      </c>
      <c r="BS5">
        <f t="shared" ref="BS5:BS8" si="0">0.0000079148*BO5^5 - 0.0025662746*BO5^4 + 0.3240846394*BO5^3 - 19.9024975565*BO5^2 + 597.3713031471*BO5 - 7001.4497180617</f>
        <v>89.749041764294816</v>
      </c>
      <c r="BU5" s="32">
        <v>20</v>
      </c>
      <c r="BV5" s="32">
        <v>-4.5999999999999996</v>
      </c>
      <c r="BW5" s="34">
        <v>1</v>
      </c>
      <c r="BX5" s="34">
        <v>0</v>
      </c>
      <c r="BZ5">
        <v>400</v>
      </c>
      <c r="CA5">
        <v>0</v>
      </c>
    </row>
    <row r="6" spans="1:82" ht="15.75" thickBot="1" x14ac:dyDescent="0.3">
      <c r="A6" s="1">
        <v>210</v>
      </c>
      <c r="B6" s="3" t="s">
        <v>104</v>
      </c>
      <c r="C6" s="3"/>
      <c r="D6" s="3"/>
      <c r="AX6" s="25"/>
      <c r="AY6" s="24"/>
      <c r="AZ6" s="21"/>
      <c r="BA6" s="18"/>
      <c r="BB6" s="18"/>
      <c r="BD6" s="25"/>
      <c r="BE6" s="24"/>
      <c r="BF6" s="21"/>
      <c r="BG6" s="18"/>
      <c r="BH6" s="18"/>
      <c r="BJ6">
        <v>172.31433380247952</v>
      </c>
      <c r="BL6">
        <v>6.2732783829019603E-2</v>
      </c>
      <c r="BO6">
        <v>70</v>
      </c>
      <c r="BP6">
        <v>5.0999999999999996</v>
      </c>
      <c r="BQ6" s="31">
        <v>70</v>
      </c>
      <c r="BR6" s="31">
        <v>139.49981065220356</v>
      </c>
      <c r="BS6">
        <f t="shared" si="0"/>
        <v>139.48600358529438</v>
      </c>
      <c r="BZ6">
        <v>500</v>
      </c>
      <c r="CA6">
        <v>0</v>
      </c>
    </row>
    <row r="7" spans="1:82" ht="15.75" thickBot="1" x14ac:dyDescent="0.3">
      <c r="A7" s="1" t="s">
        <v>8</v>
      </c>
      <c r="B7" s="3"/>
      <c r="C7" s="3"/>
      <c r="D7" s="3"/>
      <c r="E7" t="s">
        <v>139</v>
      </c>
      <c r="F7" t="s">
        <v>140</v>
      </c>
      <c r="G7" t="s">
        <v>142</v>
      </c>
      <c r="H7" t="s">
        <v>141</v>
      </c>
      <c r="AX7" s="23" t="s">
        <v>79</v>
      </c>
      <c r="AY7" s="22">
        <f>(AX3-AY3)/200</f>
        <v>9.1460887141056706E-3</v>
      </c>
      <c r="AZ7" s="21"/>
      <c r="BA7" s="21"/>
      <c r="BB7" s="21"/>
      <c r="BD7" s="23" t="s">
        <v>79</v>
      </c>
      <c r="BE7" s="22">
        <f>(BD3-BE3)/200</f>
        <v>3.6732051034160661E-8</v>
      </c>
      <c r="BF7" s="21"/>
      <c r="BG7" s="21"/>
      <c r="BH7" s="21"/>
      <c r="BO7">
        <v>80</v>
      </c>
      <c r="BP7">
        <v>5.15</v>
      </c>
      <c r="BQ7" s="31">
        <v>80</v>
      </c>
      <c r="BR7" s="31">
        <v>164.24159080000001</v>
      </c>
      <c r="BS7">
        <f t="shared" si="0"/>
        <v>164.21456890627815</v>
      </c>
      <c r="BU7" t="s">
        <v>144</v>
      </c>
      <c r="BV7" t="s">
        <v>94</v>
      </c>
      <c r="BX7" t="s">
        <v>127</v>
      </c>
      <c r="BY7" t="s">
        <v>94</v>
      </c>
    </row>
    <row r="8" spans="1:82" x14ac:dyDescent="0.25">
      <c r="A8" s="1">
        <f>A4*2646</f>
        <v>13230</v>
      </c>
      <c r="B8" s="3" t="s">
        <v>104</v>
      </c>
      <c r="C8" s="3"/>
      <c r="D8" s="3"/>
      <c r="E8">
        <f>4*K5/(PI()*(G15-G19))</f>
        <v>45.085105428341826</v>
      </c>
      <c r="F8">
        <f>POWER(O5,2)/(A32*E8)</f>
        <v>2.2970112732325108E-2</v>
      </c>
      <c r="G8">
        <f>(POWER(8,(1-I13))*H15*POWER(O5,(2-I13))*POWER(E8,I13))/I15</f>
        <v>8550.9784724537949</v>
      </c>
      <c r="H8">
        <f>0.7115*(M5^0.0697*G8^(-0.0374)*F8^(-0.0681))</f>
        <v>0.6051722957095923</v>
      </c>
      <c r="AX8" s="21"/>
      <c r="AY8" s="21"/>
      <c r="AZ8" s="21"/>
      <c r="BA8" s="21"/>
      <c r="BB8" s="20"/>
      <c r="BD8" s="21"/>
      <c r="BE8" s="21"/>
      <c r="BF8" s="21"/>
      <c r="BG8" s="21"/>
      <c r="BH8" s="20"/>
      <c r="BJ8">
        <v>0.99987401196056302</v>
      </c>
      <c r="BO8">
        <v>90</v>
      </c>
      <c r="BP8">
        <v>5.2</v>
      </c>
      <c r="BQ8" s="31">
        <v>90</v>
      </c>
      <c r="BR8" s="31">
        <v>172.31433380247952</v>
      </c>
      <c r="BS8">
        <f t="shared" si="0"/>
        <v>172.26549412728855</v>
      </c>
      <c r="BU8" s="32">
        <v>13.97</v>
      </c>
      <c r="BV8" s="32">
        <v>1</v>
      </c>
      <c r="BX8" s="34">
        <v>1</v>
      </c>
      <c r="BY8">
        <v>0.6</v>
      </c>
    </row>
    <row r="9" spans="1:82" x14ac:dyDescent="0.25">
      <c r="A9" s="1" t="s">
        <v>9</v>
      </c>
      <c r="B9" s="3"/>
      <c r="C9" s="3"/>
      <c r="D9" s="3"/>
      <c r="G9" s="43" t="s">
        <v>143</v>
      </c>
      <c r="H9">
        <f>0.7115*(M5^0.0697*G10^(-0.0374)*F8^(-0.0681))</f>
        <v>0.64976535101643018</v>
      </c>
      <c r="AX9" s="18"/>
      <c r="AY9" s="18"/>
      <c r="AZ9" s="18"/>
      <c r="BA9" s="18"/>
      <c r="BB9" s="19"/>
      <c r="BD9" s="18"/>
      <c r="BE9" s="18"/>
      <c r="BF9" s="18"/>
      <c r="BG9" s="18"/>
      <c r="BH9" s="19"/>
      <c r="BU9" s="32">
        <v>31.114999999999998</v>
      </c>
      <c r="BV9" s="32">
        <v>1.7</v>
      </c>
      <c r="BX9" s="34">
        <v>1.1000000000000001</v>
      </c>
      <c r="BY9">
        <v>0</v>
      </c>
    </row>
    <row r="10" spans="1:82" ht="15.75" thickBot="1" x14ac:dyDescent="0.3">
      <c r="A10" s="1">
        <v>2</v>
      </c>
      <c r="B10" s="3" t="s">
        <v>104</v>
      </c>
      <c r="C10" s="3"/>
      <c r="D10" s="3"/>
      <c r="G10">
        <f>(E8*O5*H15)/V5</f>
        <v>1277.6559647148742</v>
      </c>
      <c r="AX10" s="18"/>
      <c r="AY10" s="18"/>
      <c r="AZ10" s="18"/>
      <c r="BA10" s="18"/>
      <c r="BB10" s="18"/>
      <c r="BD10" s="18"/>
      <c r="BE10" s="18"/>
      <c r="BF10" s="18"/>
      <c r="BG10" s="18"/>
      <c r="BH10" s="18"/>
      <c r="BX10" s="34">
        <v>1.23421</v>
      </c>
      <c r="BY10">
        <f>(-6*H15 + 6.6)</f>
        <v>-0.80527715867424021</v>
      </c>
    </row>
    <row r="11" spans="1:82" ht="15.75" thickBot="1" x14ac:dyDescent="0.3">
      <c r="A11" s="1" t="s">
        <v>10</v>
      </c>
      <c r="B11" s="3"/>
      <c r="C11" s="3"/>
      <c r="D11" s="3"/>
      <c r="AX11" s="17" t="s">
        <v>78</v>
      </c>
      <c r="AY11" s="17" t="s">
        <v>77</v>
      </c>
      <c r="AZ11" s="17" t="s">
        <v>76</v>
      </c>
      <c r="BA11" s="17" t="s">
        <v>75</v>
      </c>
      <c r="BB11" s="17" t="s">
        <v>74</v>
      </c>
      <c r="BD11" s="17" t="s">
        <v>78</v>
      </c>
      <c r="BE11" s="17" t="s">
        <v>77</v>
      </c>
      <c r="BF11" s="17" t="s">
        <v>76</v>
      </c>
      <c r="BG11" s="17" t="s">
        <v>75</v>
      </c>
      <c r="BH11" s="17" t="s">
        <v>74</v>
      </c>
    </row>
    <row r="12" spans="1:82" ht="23.25" x14ac:dyDescent="0.35">
      <c r="A12" s="1">
        <f>A10*2.54</f>
        <v>5.08</v>
      </c>
      <c r="B12" s="3" t="s">
        <v>104</v>
      </c>
      <c r="C12" s="3"/>
      <c r="D12" s="35" t="s">
        <v>110</v>
      </c>
      <c r="E12" s="30" t="s">
        <v>102</v>
      </c>
      <c r="F12" s="37" t="s">
        <v>112</v>
      </c>
      <c r="G12" s="32" t="s">
        <v>117</v>
      </c>
      <c r="H12" s="31" t="s">
        <v>120</v>
      </c>
      <c r="I12" s="6" t="s">
        <v>123</v>
      </c>
      <c r="AX12" s="16">
        <f>IF(AY12="","",1)</f>
        <v>1</v>
      </c>
      <c r="AY12" s="15">
        <f>AY3</f>
        <v>-0.25841774282113428</v>
      </c>
      <c r="AZ12" s="15">
        <f>POWER(COS(AY12),2)*EXP($AV$3*($A$16/2*SIN(AY12)-$E$3))</f>
        <v>80.372862701445143</v>
      </c>
      <c r="BA12" s="15">
        <f>IF(AY12="","",0)</f>
        <v>0</v>
      </c>
      <c r="BB12" s="15">
        <f>IF(AY12="","",0)</f>
        <v>0</v>
      </c>
      <c r="BD12" s="16">
        <f>IF(BE12="","",1)</f>
        <v>1</v>
      </c>
      <c r="BE12" s="15">
        <f>BE3</f>
        <v>1.5707926535897931</v>
      </c>
      <c r="BF12" s="15">
        <f>POWER(COS(BE12),2)*EXP($AV$3*($A$12/2*SIN(BE12)-$E$3))</f>
        <v>7.3578947994265564E-11</v>
      </c>
      <c r="BG12" s="15">
        <f>IF(BE12="","",0)</f>
        <v>0</v>
      </c>
      <c r="BH12" s="15">
        <f>IF(BE12="","",0)</f>
        <v>0</v>
      </c>
    </row>
    <row r="13" spans="1:82" ht="23.25" x14ac:dyDescent="0.35">
      <c r="A13" s="1" t="s">
        <v>11</v>
      </c>
      <c r="B13" s="3"/>
      <c r="C13" s="3"/>
      <c r="D13" s="35">
        <v>1</v>
      </c>
      <c r="E13" s="30">
        <v>210</v>
      </c>
      <c r="F13" s="36">
        <v>650</v>
      </c>
      <c r="G13" s="32">
        <v>12.25</v>
      </c>
      <c r="H13" s="31">
        <v>10.3</v>
      </c>
      <c r="I13" s="6">
        <v>0.68764999999999998</v>
      </c>
      <c r="AX13" s="15">
        <f t="shared" ref="AX13:AX76" si="1">IF(AY13="","",AX12+1)</f>
        <v>2</v>
      </c>
      <c r="AY13" s="15">
        <f>AY12+$AY$7</f>
        <v>-0.24927165410702862</v>
      </c>
      <c r="AZ13" s="15">
        <f>POWER(COS(AY13),2)*EXP($AV$3*($A$16/2*SIN(AY13)-$E$3))</f>
        <v>77.632762059870103</v>
      </c>
      <c r="BA13" s="15">
        <f t="shared" ref="BA13:BA76" si="2">IF(AY13="","",ROUNDDOWN(((AZ12+AZ13)*$AY$7)/2,4))</f>
        <v>0.72250000000000003</v>
      </c>
      <c r="BB13" s="15">
        <f t="shared" ref="BB13:BB76" si="3">IF(AY13="","",BB12+BA13)</f>
        <v>0.72250000000000003</v>
      </c>
      <c r="BD13" s="15">
        <f t="shared" ref="BD13:BD76" si="4">IF(BE13="","",BD12+1)</f>
        <v>2</v>
      </c>
      <c r="BE13" s="15">
        <f>BE12+$BE$7</f>
        <v>1.5707926903218441</v>
      </c>
      <c r="BF13" s="15">
        <f t="shared" ref="BF13:BF76" si="5">POWER(COS(BE13),2)*EXP($AV$3*($A$12/2*SIN(BE13)-$E$3))</f>
        <v>7.2114726932277074E-11</v>
      </c>
      <c r="BG13" s="15">
        <f t="shared" ref="BG13:BG76" si="6">IF(BE13="","",ROUNDDOWN(((BF12+BF13)*$BE$7)/2,4))</f>
        <v>0</v>
      </c>
      <c r="BH13" s="15">
        <f t="shared" ref="BH13:BH76" si="7">IF(BE13="","",BH12+BG13)</f>
        <v>0</v>
      </c>
    </row>
    <row r="14" spans="1:82" ht="15.75" x14ac:dyDescent="0.25">
      <c r="A14" s="1">
        <v>5.5</v>
      </c>
      <c r="B14" s="3" t="s">
        <v>104</v>
      </c>
      <c r="C14" s="3"/>
      <c r="E14" s="29" t="s">
        <v>103</v>
      </c>
      <c r="F14" t="s">
        <v>122</v>
      </c>
      <c r="G14" s="32" t="s">
        <v>116</v>
      </c>
      <c r="H14" s="31" t="s">
        <v>121</v>
      </c>
      <c r="I14" s="6" t="s">
        <v>124</v>
      </c>
      <c r="AX14" s="15">
        <f t="shared" si="1"/>
        <v>3</v>
      </c>
      <c r="AY14" s="15">
        <f t="shared" ref="AY14:AY77" si="8">AY13+$AY$7</f>
        <v>-0.24012556539292296</v>
      </c>
      <c r="AZ14" s="15">
        <f t="shared" ref="AZ14:AZ77" si="9">POWER(COS(AY14),2)*EXP($AV$3*($A$16/2*SIN(AY14)-$E$3))</f>
        <v>74.965829520398742</v>
      </c>
      <c r="BA14" s="15">
        <f t="shared" si="2"/>
        <v>0.69779999999999998</v>
      </c>
      <c r="BB14" s="15">
        <f t="shared" si="3"/>
        <v>1.4203000000000001</v>
      </c>
      <c r="BD14" s="15">
        <f t="shared" si="4"/>
        <v>3</v>
      </c>
      <c r="BE14" s="15">
        <f t="shared" ref="BE14:BE77" si="10">BE13+$BE$7</f>
        <v>1.5707927270538951</v>
      </c>
      <c r="BF14" s="15">
        <f t="shared" si="5"/>
        <v>7.0665221659825147E-11</v>
      </c>
      <c r="BG14" s="15">
        <f t="shared" si="6"/>
        <v>0</v>
      </c>
      <c r="BH14" s="15">
        <f t="shared" si="7"/>
        <v>0</v>
      </c>
    </row>
    <row r="15" spans="1:82" x14ac:dyDescent="0.25">
      <c r="A15" s="1" t="s">
        <v>12</v>
      </c>
      <c r="B15" s="3"/>
      <c r="C15" s="3"/>
      <c r="D15" s="3"/>
      <c r="E15">
        <f>E13/42</f>
        <v>5</v>
      </c>
      <c r="F15">
        <f>F13/118.1102</f>
        <v>5.5033350210227399</v>
      </c>
      <c r="G15" s="32">
        <f>G13*2.54</f>
        <v>31.115000000000002</v>
      </c>
      <c r="H15" s="31">
        <f>H13/8.3454</f>
        <v>1.2342128597790401</v>
      </c>
      <c r="I15" s="6">
        <v>0.35635270000000002</v>
      </c>
      <c r="AX15" s="15">
        <f t="shared" si="1"/>
        <v>4</v>
      </c>
      <c r="AY15" s="15">
        <f t="shared" si="8"/>
        <v>-0.2309794766788173</v>
      </c>
      <c r="AZ15" s="15">
        <f t="shared" si="9"/>
        <v>72.371265118476956</v>
      </c>
      <c r="BA15" s="15">
        <f t="shared" si="2"/>
        <v>0.67369999999999997</v>
      </c>
      <c r="BB15" s="15">
        <f t="shared" si="3"/>
        <v>2.0940000000000003</v>
      </c>
      <c r="BD15" s="15">
        <f t="shared" si="4"/>
        <v>4</v>
      </c>
      <c r="BE15" s="15">
        <f t="shared" si="10"/>
        <v>1.570792763785946</v>
      </c>
      <c r="BF15" s="15">
        <f t="shared" si="5"/>
        <v>6.9230432176909809E-11</v>
      </c>
      <c r="BG15" s="15">
        <f t="shared" si="6"/>
        <v>0</v>
      </c>
      <c r="BH15" s="15">
        <f t="shared" si="7"/>
        <v>0</v>
      </c>
    </row>
    <row r="16" spans="1:82" ht="15.75" x14ac:dyDescent="0.25">
      <c r="A16" s="1">
        <f>A14*2.54</f>
        <v>13.97</v>
      </c>
      <c r="B16" s="3" t="s">
        <v>104</v>
      </c>
      <c r="C16" s="3"/>
      <c r="D16" s="3"/>
      <c r="E16" s="29" t="s">
        <v>105</v>
      </c>
      <c r="G16" s="32" t="s">
        <v>118</v>
      </c>
      <c r="AX16" s="15">
        <f t="shared" si="1"/>
        <v>5</v>
      </c>
      <c r="AY16" s="15">
        <f t="shared" si="8"/>
        <v>-0.22183338796471164</v>
      </c>
      <c r="AZ16" s="15">
        <f>POWER(COS(AY16),2)*EXP($AV$3*($A$16/2*SIN(AY16)-$E$3))</f>
        <v>69.848205884834485</v>
      </c>
      <c r="BA16" s="15">
        <f t="shared" si="2"/>
        <v>0.65029999999999999</v>
      </c>
      <c r="BB16" s="15">
        <f t="shared" si="3"/>
        <v>2.7443000000000004</v>
      </c>
      <c r="BD16" s="15">
        <f t="shared" si="4"/>
        <v>5</v>
      </c>
      <c r="BE16" s="15">
        <f t="shared" si="10"/>
        <v>1.570792800517997</v>
      </c>
      <c r="BF16" s="15">
        <f t="shared" si="5"/>
        <v>6.781035848353097E-11</v>
      </c>
      <c r="BG16" s="15">
        <f t="shared" si="6"/>
        <v>0</v>
      </c>
      <c r="BH16" s="15">
        <f t="shared" si="7"/>
        <v>0</v>
      </c>
    </row>
    <row r="17" spans="1:60" x14ac:dyDescent="0.25">
      <c r="A17" s="1" t="s">
        <v>37</v>
      </c>
      <c r="B17" s="3"/>
      <c r="C17" s="3"/>
      <c r="D17" s="3"/>
      <c r="E17">
        <f>E15*2646</f>
        <v>13230</v>
      </c>
      <c r="G17" s="32">
        <v>5.5</v>
      </c>
      <c r="AX17" s="15">
        <f t="shared" si="1"/>
        <v>6</v>
      </c>
      <c r="AY17" s="15">
        <f t="shared" si="8"/>
        <v>-0.21268729925060598</v>
      </c>
      <c r="AZ17" s="15">
        <f t="shared" si="9"/>
        <v>67.395730955528279</v>
      </c>
      <c r="BA17" s="15">
        <f t="shared" si="2"/>
        <v>0.62760000000000005</v>
      </c>
      <c r="BB17" s="15">
        <f t="shared" si="3"/>
        <v>3.3719000000000006</v>
      </c>
      <c r="BD17" s="15">
        <f t="shared" si="4"/>
        <v>6</v>
      </c>
      <c r="BE17" s="15">
        <f t="shared" si="10"/>
        <v>1.5707928372500479</v>
      </c>
      <c r="BF17" s="15">
        <f t="shared" si="5"/>
        <v>6.6405000579688641E-11</v>
      </c>
      <c r="BG17" s="15">
        <f t="shared" si="6"/>
        <v>0</v>
      </c>
      <c r="BH17" s="15">
        <f t="shared" si="7"/>
        <v>0</v>
      </c>
    </row>
    <row r="18" spans="1:60" x14ac:dyDescent="0.25">
      <c r="A18" s="1">
        <v>650.61699999999996</v>
      </c>
      <c r="B18" s="3" t="s">
        <v>104</v>
      </c>
      <c r="C18" s="3"/>
      <c r="D18" s="3"/>
      <c r="G18" s="32" t="s">
        <v>119</v>
      </c>
      <c r="AX18" s="15">
        <f t="shared" si="1"/>
        <v>7</v>
      </c>
      <c r="AY18" s="15">
        <f t="shared" si="8"/>
        <v>-0.20354121053650032</v>
      </c>
      <c r="AZ18" s="15">
        <f t="shared" si="9"/>
        <v>65.01286651860805</v>
      </c>
      <c r="BA18" s="15">
        <f t="shared" si="2"/>
        <v>0.60550000000000004</v>
      </c>
      <c r="BB18" s="15">
        <f t="shared" si="3"/>
        <v>3.9774000000000007</v>
      </c>
      <c r="BD18" s="15">
        <f t="shared" si="4"/>
        <v>7</v>
      </c>
      <c r="BE18" s="15">
        <f t="shared" si="10"/>
        <v>1.5707928739820989</v>
      </c>
      <c r="BF18" s="15">
        <f t="shared" si="5"/>
        <v>6.5014358465382849E-11</v>
      </c>
      <c r="BG18" s="15">
        <f t="shared" si="6"/>
        <v>0</v>
      </c>
      <c r="BH18" s="15">
        <f t="shared" si="7"/>
        <v>0</v>
      </c>
    </row>
    <row r="19" spans="1:60" x14ac:dyDescent="0.25">
      <c r="A19" s="1" t="s">
        <v>38</v>
      </c>
      <c r="B19" s="3"/>
      <c r="C19" s="3"/>
      <c r="D19" s="3"/>
      <c r="E19" t="s">
        <v>167</v>
      </c>
      <c r="G19" s="32">
        <f>G17*2.54</f>
        <v>13.97</v>
      </c>
      <c r="AX19" s="15">
        <f t="shared" si="1"/>
        <v>8</v>
      </c>
      <c r="AY19" s="15">
        <f t="shared" si="8"/>
        <v>-0.19439512182239466</v>
      </c>
      <c r="AZ19" s="15">
        <f t="shared" si="9"/>
        <v>62.698590593455663</v>
      </c>
      <c r="BA19" s="15">
        <f t="shared" si="2"/>
        <v>0.58399999999999996</v>
      </c>
      <c r="BB19" s="15">
        <f t="shared" si="3"/>
        <v>4.5614000000000008</v>
      </c>
      <c r="BD19" s="15">
        <f t="shared" si="4"/>
        <v>8</v>
      </c>
      <c r="BE19" s="15">
        <f t="shared" si="10"/>
        <v>1.5707929107141498</v>
      </c>
      <c r="BF19" s="15">
        <f t="shared" si="5"/>
        <v>6.363843214061353E-11</v>
      </c>
      <c r="BG19" s="15">
        <f t="shared" si="6"/>
        <v>0</v>
      </c>
      <c r="BH19" s="15">
        <f t="shared" si="7"/>
        <v>0</v>
      </c>
    </row>
    <row r="20" spans="1:60" x14ac:dyDescent="0.25">
      <c r="A20" s="1">
        <f>A18/118.1102</f>
        <v>5.5085589559580797</v>
      </c>
      <c r="B20" s="3" t="s">
        <v>104</v>
      </c>
      <c r="C20" s="3"/>
      <c r="D20" s="3"/>
      <c r="E20">
        <f>E17/(K5*(1-M5))</f>
        <v>31.873709622622478</v>
      </c>
      <c r="AX20" s="15">
        <f t="shared" si="1"/>
        <v>9</v>
      </c>
      <c r="AY20" s="15">
        <f t="shared" si="8"/>
        <v>-0.185249033108289</v>
      </c>
      <c r="AZ20" s="15">
        <f t="shared" si="9"/>
        <v>60.451837639668135</v>
      </c>
      <c r="BA20" s="15">
        <f t="shared" si="2"/>
        <v>0.56310000000000004</v>
      </c>
      <c r="BB20" s="15">
        <f t="shared" si="3"/>
        <v>5.1245000000000012</v>
      </c>
      <c r="BD20" s="15">
        <f t="shared" si="4"/>
        <v>9</v>
      </c>
      <c r="BE20" s="15">
        <f t="shared" si="10"/>
        <v>1.5707929474462008</v>
      </c>
      <c r="BF20" s="15">
        <f t="shared" si="5"/>
        <v>6.2277221605380735E-11</v>
      </c>
      <c r="BG20" s="15">
        <f t="shared" si="6"/>
        <v>0</v>
      </c>
      <c r="BH20" s="15">
        <f t="shared" si="7"/>
        <v>0</v>
      </c>
    </row>
    <row r="21" spans="1:60" x14ac:dyDescent="0.25">
      <c r="A21" s="1" t="s">
        <v>13</v>
      </c>
      <c r="B21" s="3"/>
      <c r="C21" s="3"/>
      <c r="D21" s="3"/>
      <c r="AX21" s="15">
        <f t="shared" si="1"/>
        <v>10</v>
      </c>
      <c r="AY21" s="15">
        <f t="shared" si="8"/>
        <v>-0.17610294439418334</v>
      </c>
      <c r="AZ21" s="15">
        <f t="shared" si="9"/>
        <v>58.271502993136551</v>
      </c>
      <c r="BA21" s="15">
        <f t="shared" si="2"/>
        <v>0.54290000000000005</v>
      </c>
      <c r="BB21" s="15">
        <f t="shared" si="3"/>
        <v>5.6674000000000015</v>
      </c>
      <c r="BD21" s="15">
        <f t="shared" si="4"/>
        <v>10</v>
      </c>
      <c r="BE21" s="15">
        <f t="shared" si="10"/>
        <v>1.5707929841782517</v>
      </c>
      <c r="BF21" s="15">
        <f t="shared" si="5"/>
        <v>6.0930726859684386E-11</v>
      </c>
      <c r="BG21" s="15">
        <f t="shared" si="6"/>
        <v>0</v>
      </c>
      <c r="BH21" s="15">
        <f t="shared" si="7"/>
        <v>0</v>
      </c>
    </row>
    <row r="22" spans="1:60" x14ac:dyDescent="0.25">
      <c r="A22" s="1">
        <v>2</v>
      </c>
      <c r="B22" s="3" t="s">
        <v>104</v>
      </c>
      <c r="C22" s="3"/>
      <c r="D22" s="3"/>
      <c r="AX22" s="15">
        <f t="shared" si="1"/>
        <v>11</v>
      </c>
      <c r="AY22" s="15">
        <f t="shared" si="8"/>
        <v>-0.16695685568007768</v>
      </c>
      <c r="AZ22" s="15">
        <f t="shared" si="9"/>
        <v>56.156447127702286</v>
      </c>
      <c r="BA22" s="15">
        <f t="shared" si="2"/>
        <v>0.5232</v>
      </c>
      <c r="BB22" s="15">
        <f t="shared" si="3"/>
        <v>6.1906000000000017</v>
      </c>
      <c r="BD22" s="15">
        <f t="shared" si="4"/>
        <v>11</v>
      </c>
      <c r="BE22" s="15">
        <f t="shared" si="10"/>
        <v>1.5707930209103027</v>
      </c>
      <c r="BF22" s="15">
        <f t="shared" si="5"/>
        <v>5.959894790352451E-11</v>
      </c>
      <c r="BG22" s="15">
        <f t="shared" si="6"/>
        <v>0</v>
      </c>
      <c r="BH22" s="15">
        <f t="shared" si="7"/>
        <v>0</v>
      </c>
    </row>
    <row r="23" spans="1:60" x14ac:dyDescent="0.25">
      <c r="A23" s="1" t="s">
        <v>14</v>
      </c>
      <c r="B23" s="3"/>
      <c r="C23" s="3"/>
      <c r="D23" s="3"/>
      <c r="AX23" s="15">
        <f t="shared" si="1"/>
        <v>12</v>
      </c>
      <c r="AY23" s="15">
        <f t="shared" si="8"/>
        <v>-0.15781076696597202</v>
      </c>
      <c r="AZ23" s="15">
        <f t="shared" si="9"/>
        <v>54.105499741464577</v>
      </c>
      <c r="BA23" s="15">
        <f t="shared" si="2"/>
        <v>0.50419999999999998</v>
      </c>
      <c r="BB23" s="15">
        <f t="shared" si="3"/>
        <v>6.6948000000000016</v>
      </c>
      <c r="BD23" s="15">
        <f t="shared" si="4"/>
        <v>12</v>
      </c>
      <c r="BE23" s="15">
        <f t="shared" si="10"/>
        <v>1.5707930576423537</v>
      </c>
      <c r="BF23" s="15">
        <f t="shared" si="5"/>
        <v>5.8281884736901132E-11</v>
      </c>
      <c r="BG23" s="15">
        <f t="shared" si="6"/>
        <v>0</v>
      </c>
      <c r="BH23" s="15">
        <f t="shared" si="7"/>
        <v>0</v>
      </c>
    </row>
    <row r="24" spans="1:60" x14ac:dyDescent="0.25">
      <c r="A24" s="1">
        <f>A22*1.6667</f>
        <v>3.3334000000000001</v>
      </c>
      <c r="B24" s="3" t="s">
        <v>104</v>
      </c>
      <c r="C24" s="3"/>
      <c r="D24" s="3"/>
      <c r="H24">
        <f>5*100/13.97</f>
        <v>35.790980672870432</v>
      </c>
      <c r="I24">
        <f>31.115*0.3579</f>
        <v>11.136058499999999</v>
      </c>
      <c r="AX24" s="15">
        <f t="shared" si="1"/>
        <v>13</v>
      </c>
      <c r="AY24" s="15">
        <f t="shared" si="8"/>
        <v>-0.14866467825186636</v>
      </c>
      <c r="AZ24" s="15">
        <f t="shared" si="9"/>
        <v>52.11746366745129</v>
      </c>
      <c r="BA24" s="15">
        <f t="shared" si="2"/>
        <v>0.48570000000000002</v>
      </c>
      <c r="BB24" s="15">
        <f t="shared" si="3"/>
        <v>7.1805000000000021</v>
      </c>
      <c r="BD24" s="15">
        <f t="shared" si="4"/>
        <v>13</v>
      </c>
      <c r="BE24" s="15">
        <f t="shared" si="10"/>
        <v>1.5707930943744046</v>
      </c>
      <c r="BF24" s="15">
        <f t="shared" si="5"/>
        <v>5.6979537359814148E-11</v>
      </c>
      <c r="BG24" s="15">
        <f t="shared" si="6"/>
        <v>0</v>
      </c>
      <c r="BH24" s="15">
        <f t="shared" si="7"/>
        <v>0</v>
      </c>
    </row>
    <row r="25" spans="1:60" x14ac:dyDescent="0.25">
      <c r="A25" s="1" t="s">
        <v>15</v>
      </c>
      <c r="B25" s="3"/>
      <c r="C25" s="3"/>
      <c r="D25" s="3"/>
      <c r="AX25" s="15">
        <f t="shared" si="1"/>
        <v>14</v>
      </c>
      <c r="AY25" s="15">
        <f t="shared" si="8"/>
        <v>-0.1395185895377607</v>
      </c>
      <c r="AZ25" s="15">
        <f t="shared" si="9"/>
        <v>50.191118608968999</v>
      </c>
      <c r="BA25" s="15">
        <f t="shared" si="2"/>
        <v>0.46779999999999999</v>
      </c>
      <c r="BB25" s="15">
        <f t="shared" si="3"/>
        <v>7.6483000000000025</v>
      </c>
      <c r="BD25" s="15">
        <f t="shared" si="4"/>
        <v>14</v>
      </c>
      <c r="BE25" s="15">
        <f t="shared" si="10"/>
        <v>1.5707931311064556</v>
      </c>
      <c r="BF25" s="15">
        <f t="shared" si="5"/>
        <v>5.5691905772263625E-11</v>
      </c>
      <c r="BG25" s="15">
        <f t="shared" si="6"/>
        <v>0</v>
      </c>
      <c r="BH25" s="15">
        <f t="shared" si="7"/>
        <v>0</v>
      </c>
    </row>
    <row r="26" spans="1:60" x14ac:dyDescent="0.25">
      <c r="A26" s="1">
        <v>0.1</v>
      </c>
      <c r="B26" s="3"/>
      <c r="C26" s="3"/>
      <c r="D26" s="3"/>
      <c r="AX26" s="15">
        <f t="shared" si="1"/>
        <v>15</v>
      </c>
      <c r="AY26" s="15">
        <f t="shared" si="8"/>
        <v>-0.13037250082365504</v>
      </c>
      <c r="AZ26" s="15">
        <f t="shared" si="9"/>
        <v>48.32522470049966</v>
      </c>
      <c r="BA26" s="15">
        <f t="shared" si="2"/>
        <v>0.45050000000000001</v>
      </c>
      <c r="BB26" s="15">
        <f t="shared" si="3"/>
        <v>8.0988000000000024</v>
      </c>
      <c r="BD26" s="15">
        <f t="shared" si="4"/>
        <v>15</v>
      </c>
      <c r="BE26" s="15">
        <f t="shared" si="10"/>
        <v>1.5707931678385065</v>
      </c>
      <c r="BF26" s="15">
        <f t="shared" si="5"/>
        <v>5.4418989974249522E-11</v>
      </c>
      <c r="BG26" s="15">
        <f t="shared" si="6"/>
        <v>0</v>
      </c>
      <c r="BH26" s="15">
        <f t="shared" si="7"/>
        <v>0</v>
      </c>
    </row>
    <row r="27" spans="1:60" x14ac:dyDescent="0.25">
      <c r="A27" s="1" t="s">
        <v>16</v>
      </c>
      <c r="B27" s="3"/>
      <c r="C27" s="3"/>
      <c r="D27" s="3"/>
      <c r="AX27" s="15">
        <f t="shared" si="1"/>
        <v>16</v>
      </c>
      <c r="AY27" s="15">
        <f t="shared" si="8"/>
        <v>-0.12122641210954936</v>
      </c>
      <c r="AZ27" s="15">
        <f t="shared" si="9"/>
        <v>46.518525895526444</v>
      </c>
      <c r="BA27" s="15">
        <f t="shared" si="2"/>
        <v>0.43369999999999997</v>
      </c>
      <c r="BB27" s="15">
        <f t="shared" si="3"/>
        <v>8.5325000000000024</v>
      </c>
      <c r="BD27" s="15">
        <f t="shared" si="4"/>
        <v>16</v>
      </c>
      <c r="BE27" s="15">
        <f t="shared" si="10"/>
        <v>1.5707932045705575</v>
      </c>
      <c r="BF27" s="15">
        <f t="shared" si="5"/>
        <v>5.3160789965771826E-11</v>
      </c>
      <c r="BG27" s="15">
        <f t="shared" si="6"/>
        <v>0</v>
      </c>
      <c r="BH27" s="15">
        <f t="shared" si="7"/>
        <v>0</v>
      </c>
    </row>
    <row r="28" spans="1:60" x14ac:dyDescent="0.25">
      <c r="A28" s="1">
        <f>A26*2.54</f>
        <v>0.254</v>
      </c>
      <c r="B28" s="3"/>
      <c r="C28" s="3"/>
      <c r="D28" s="3"/>
      <c r="AX28" s="15">
        <f t="shared" si="1"/>
        <v>17</v>
      </c>
      <c r="AY28" s="15">
        <f t="shared" si="8"/>
        <v>-0.11208032339544369</v>
      </c>
      <c r="AZ28" s="15">
        <f t="shared" si="9"/>
        <v>44.769753183140828</v>
      </c>
      <c r="BA28" s="15">
        <f t="shared" si="2"/>
        <v>0.41739999999999999</v>
      </c>
      <c r="BB28" s="15">
        <f t="shared" si="3"/>
        <v>8.9499000000000031</v>
      </c>
      <c r="BD28" s="15">
        <f t="shared" si="4"/>
        <v>17</v>
      </c>
      <c r="BE28" s="15">
        <f t="shared" si="10"/>
        <v>1.5707932413026084</v>
      </c>
      <c r="BF28" s="15">
        <f t="shared" si="5"/>
        <v>5.1917305746830564E-11</v>
      </c>
      <c r="BG28" s="15">
        <f t="shared" si="6"/>
        <v>0</v>
      </c>
      <c r="BH28" s="15">
        <f t="shared" si="7"/>
        <v>0</v>
      </c>
    </row>
    <row r="29" spans="1:60" x14ac:dyDescent="0.25">
      <c r="A29" s="1" t="s">
        <v>17</v>
      </c>
      <c r="B29" s="3"/>
      <c r="C29" s="3"/>
      <c r="D29" s="3"/>
      <c r="AX29" s="15">
        <f t="shared" si="1"/>
        <v>18</v>
      </c>
      <c r="AY29" s="15">
        <f t="shared" si="8"/>
        <v>-0.10293423468133801</v>
      </c>
      <c r="AZ29" s="15">
        <f t="shared" si="9"/>
        <v>43.07762763571354</v>
      </c>
      <c r="BA29" s="15">
        <f t="shared" si="2"/>
        <v>0.4017</v>
      </c>
      <c r="BB29" s="15">
        <f t="shared" si="3"/>
        <v>9.351600000000003</v>
      </c>
      <c r="BD29" s="15">
        <f t="shared" si="4"/>
        <v>18</v>
      </c>
      <c r="BE29" s="15">
        <f t="shared" si="10"/>
        <v>1.5707932780346594</v>
      </c>
      <c r="BF29" s="15">
        <f t="shared" si="5"/>
        <v>5.0688537317425685E-11</v>
      </c>
      <c r="BG29" s="15">
        <f t="shared" si="6"/>
        <v>0</v>
      </c>
      <c r="BH29" s="15">
        <f t="shared" si="7"/>
        <v>0</v>
      </c>
    </row>
    <row r="30" spans="1:60" x14ac:dyDescent="0.25">
      <c r="A30" s="1">
        <v>9.81</v>
      </c>
      <c r="B30" s="3"/>
      <c r="C30" s="3"/>
      <c r="D30" s="3"/>
      <c r="AX30" s="15">
        <f t="shared" si="1"/>
        <v>19</v>
      </c>
      <c r="AY30" s="15">
        <f t="shared" si="8"/>
        <v>-9.3788145967232339E-2</v>
      </c>
      <c r="AZ30" s="15">
        <f t="shared" si="9"/>
        <v>41.440863290303362</v>
      </c>
      <c r="BA30" s="15">
        <f t="shared" si="2"/>
        <v>0.38650000000000001</v>
      </c>
      <c r="BB30" s="15">
        <f t="shared" si="3"/>
        <v>9.7381000000000029</v>
      </c>
      <c r="BD30" s="15">
        <f t="shared" si="4"/>
        <v>19</v>
      </c>
      <c r="BE30" s="15">
        <f t="shared" si="10"/>
        <v>1.5707933147667104</v>
      </c>
      <c r="BF30" s="15">
        <f t="shared" si="5"/>
        <v>4.9474484677557199E-11</v>
      </c>
      <c r="BG30" s="15">
        <f t="shared" si="6"/>
        <v>0</v>
      </c>
      <c r="BH30" s="15">
        <f t="shared" si="7"/>
        <v>0</v>
      </c>
    </row>
    <row r="31" spans="1:60" x14ac:dyDescent="0.25">
      <c r="A31" s="1" t="s">
        <v>18</v>
      </c>
      <c r="B31" s="3"/>
      <c r="C31" s="3"/>
      <c r="D31" s="3"/>
      <c r="AX31" s="15">
        <f t="shared" si="1"/>
        <v>20</v>
      </c>
      <c r="AY31" s="15">
        <f t="shared" si="8"/>
        <v>-8.4642057253126665E-2</v>
      </c>
      <c r="AZ31" s="15">
        <f t="shared" si="9"/>
        <v>39.85816986682903</v>
      </c>
      <c r="BA31" s="15">
        <f t="shared" si="2"/>
        <v>0.37169999999999997</v>
      </c>
      <c r="BB31" s="15">
        <f t="shared" si="3"/>
        <v>10.109800000000003</v>
      </c>
      <c r="BD31" s="15">
        <f t="shared" si="4"/>
        <v>20</v>
      </c>
      <c r="BE31" s="15">
        <f t="shared" si="10"/>
        <v>1.5707933514987613</v>
      </c>
      <c r="BF31" s="15">
        <f t="shared" si="5"/>
        <v>4.8275147827225103E-11</v>
      </c>
      <c r="BG31" s="15">
        <f t="shared" si="6"/>
        <v>0</v>
      </c>
      <c r="BH31" s="15">
        <f t="shared" si="7"/>
        <v>0</v>
      </c>
    </row>
    <row r="32" spans="1:60" x14ac:dyDescent="0.25">
      <c r="A32" s="1">
        <v>981</v>
      </c>
      <c r="B32" s="3"/>
      <c r="C32" s="3"/>
      <c r="D32" s="3"/>
      <c r="AX32" s="15">
        <f t="shared" si="1"/>
        <v>21</v>
      </c>
      <c r="AY32" s="15">
        <f t="shared" si="8"/>
        <v>-7.5495968539020991E-2</v>
      </c>
      <c r="AZ32" s="15">
        <f t="shared" si="9"/>
        <v>38.328255326346998</v>
      </c>
      <c r="BA32" s="15">
        <f t="shared" si="2"/>
        <v>0.35749999999999998</v>
      </c>
      <c r="BB32" s="15">
        <f t="shared" si="3"/>
        <v>10.467300000000003</v>
      </c>
      <c r="BD32" s="15">
        <f t="shared" si="4"/>
        <v>21</v>
      </c>
      <c r="BE32" s="15">
        <f t="shared" si="10"/>
        <v>1.5707933882308123</v>
      </c>
      <c r="BF32" s="15">
        <f t="shared" si="5"/>
        <v>4.7090526766429369E-11</v>
      </c>
      <c r="BG32" s="15">
        <f t="shared" si="6"/>
        <v>0</v>
      </c>
      <c r="BH32" s="15">
        <f t="shared" si="7"/>
        <v>0</v>
      </c>
    </row>
    <row r="33" spans="1:60" x14ac:dyDescent="0.25">
      <c r="A33" s="1" t="s">
        <v>19</v>
      </c>
      <c r="B33" s="3"/>
      <c r="C33" s="3"/>
      <c r="D33" s="3"/>
      <c r="AX33" s="15">
        <f t="shared" si="1"/>
        <v>22</v>
      </c>
      <c r="AY33" s="15">
        <f t="shared" si="8"/>
        <v>-6.6349879824915317E-2</v>
      </c>
      <c r="AZ33" s="15">
        <f t="shared" si="9"/>
        <v>36.84982827305685</v>
      </c>
      <c r="BA33" s="15">
        <f t="shared" si="2"/>
        <v>0.34370000000000001</v>
      </c>
      <c r="BB33" s="15">
        <f t="shared" si="3"/>
        <v>10.811000000000003</v>
      </c>
      <c r="BD33" s="15">
        <f t="shared" si="4"/>
        <v>22</v>
      </c>
      <c r="BE33" s="15">
        <f t="shared" si="10"/>
        <v>1.5707934249628632</v>
      </c>
      <c r="BF33" s="15">
        <f t="shared" si="5"/>
        <v>4.5920621495169991E-11</v>
      </c>
      <c r="BG33" s="15">
        <f t="shared" si="6"/>
        <v>0</v>
      </c>
      <c r="BH33" s="15">
        <f t="shared" si="7"/>
        <v>0</v>
      </c>
    </row>
    <row r="34" spans="1:60" x14ac:dyDescent="0.25">
      <c r="A34" s="1">
        <v>2.62</v>
      </c>
      <c r="B34" s="3"/>
      <c r="C34" s="3"/>
      <c r="D34" s="3"/>
      <c r="AX34" s="15">
        <f t="shared" si="1"/>
        <v>23</v>
      </c>
      <c r="AY34" s="15">
        <f t="shared" si="8"/>
        <v>-5.7203791110809643E-2</v>
      </c>
      <c r="AZ34" s="15">
        <f t="shared" si="9"/>
        <v>35.421600203904028</v>
      </c>
      <c r="BA34" s="15">
        <f t="shared" si="2"/>
        <v>0.33050000000000002</v>
      </c>
      <c r="BB34" s="15">
        <f t="shared" si="3"/>
        <v>11.141500000000004</v>
      </c>
      <c r="BD34" s="15">
        <f t="shared" si="4"/>
        <v>23</v>
      </c>
      <c r="BE34" s="15">
        <f t="shared" si="10"/>
        <v>1.5707934616949142</v>
      </c>
      <c r="BF34" s="15">
        <f t="shared" si="5"/>
        <v>4.4765432013446975E-11</v>
      </c>
      <c r="BG34" s="15">
        <f t="shared" si="6"/>
        <v>0</v>
      </c>
      <c r="BH34" s="15">
        <f t="shared" si="7"/>
        <v>0</v>
      </c>
    </row>
    <row r="35" spans="1:60" x14ac:dyDescent="0.25">
      <c r="A35" s="1" t="s">
        <v>20</v>
      </c>
      <c r="B35" s="3"/>
      <c r="C35" s="3"/>
      <c r="D35" s="3"/>
      <c r="AX35" s="15">
        <f t="shared" si="1"/>
        <v>24</v>
      </c>
      <c r="AY35" s="15">
        <f t="shared" si="8"/>
        <v>-4.8057702396703969E-2</v>
      </c>
      <c r="AZ35" s="15">
        <f t="shared" si="9"/>
        <v>34.042287609863237</v>
      </c>
      <c r="BA35" s="15">
        <f t="shared" si="2"/>
        <v>0.31759999999999999</v>
      </c>
      <c r="BB35" s="15">
        <f t="shared" si="3"/>
        <v>11.459100000000005</v>
      </c>
      <c r="BD35" s="15">
        <f t="shared" si="4"/>
        <v>24</v>
      </c>
      <c r="BE35" s="15">
        <f t="shared" si="10"/>
        <v>1.5707934984269651</v>
      </c>
      <c r="BF35" s="15">
        <f t="shared" si="5"/>
        <v>4.362495832126029E-11</v>
      </c>
      <c r="BG35" s="15">
        <f t="shared" si="6"/>
        <v>0</v>
      </c>
      <c r="BH35" s="15">
        <f t="shared" si="7"/>
        <v>0</v>
      </c>
    </row>
    <row r="36" spans="1:60" x14ac:dyDescent="0.25">
      <c r="A36" s="1"/>
      <c r="B36" s="3"/>
      <c r="C36" s="3"/>
      <c r="D36" s="3"/>
      <c r="AX36" s="15">
        <f t="shared" si="1"/>
        <v>25</v>
      </c>
      <c r="AY36" s="15">
        <f t="shared" si="8"/>
        <v>-3.8911613682598295E-2</v>
      </c>
      <c r="AZ36" s="15">
        <f t="shared" si="9"/>
        <v>32.710613933170222</v>
      </c>
      <c r="BA36" s="15">
        <f t="shared" si="2"/>
        <v>0.30520000000000003</v>
      </c>
      <c r="BB36" s="15">
        <f t="shared" si="3"/>
        <v>11.764300000000004</v>
      </c>
      <c r="BD36" s="15">
        <f t="shared" si="4"/>
        <v>25</v>
      </c>
      <c r="BE36" s="15">
        <f t="shared" si="10"/>
        <v>1.5707935351590161</v>
      </c>
      <c r="BF36" s="15">
        <f t="shared" si="5"/>
        <v>4.2499200418609941E-11</v>
      </c>
      <c r="BG36" s="15">
        <f t="shared" si="6"/>
        <v>0</v>
      </c>
      <c r="BH36" s="15">
        <f t="shared" si="7"/>
        <v>0</v>
      </c>
    </row>
    <row r="37" spans="1:60" x14ac:dyDescent="0.25">
      <c r="A37" s="1" t="s">
        <v>21</v>
      </c>
      <c r="B37" s="3"/>
      <c r="C37" s="3"/>
      <c r="D37" s="3"/>
      <c r="AX37" s="15">
        <f t="shared" si="1"/>
        <v>26</v>
      </c>
      <c r="AY37" s="15">
        <f t="shared" si="8"/>
        <v>-2.9765524968492624E-2</v>
      </c>
      <c r="AZ37" s="15">
        <f t="shared" si="9"/>
        <v>31.425311384923635</v>
      </c>
      <c r="BA37" s="15">
        <f t="shared" si="2"/>
        <v>0.29320000000000002</v>
      </c>
      <c r="BB37" s="15">
        <f t="shared" si="3"/>
        <v>12.057500000000005</v>
      </c>
      <c r="BD37" s="15">
        <f t="shared" si="4"/>
        <v>26</v>
      </c>
      <c r="BE37" s="15">
        <f t="shared" si="10"/>
        <v>1.5707935718910671</v>
      </c>
      <c r="BF37" s="15">
        <f t="shared" si="5"/>
        <v>4.1388158305495922E-11</v>
      </c>
      <c r="BG37" s="15">
        <f t="shared" si="6"/>
        <v>0</v>
      </c>
      <c r="BH37" s="15">
        <f t="shared" si="7"/>
        <v>0</v>
      </c>
    </row>
    <row r="38" spans="1:60" x14ac:dyDescent="0.25">
      <c r="A38" s="1">
        <v>1.1000000000000001</v>
      </c>
      <c r="B38" s="3"/>
      <c r="C38" s="3"/>
      <c r="D38" s="3"/>
      <c r="AX38" s="15">
        <f t="shared" si="1"/>
        <v>27</v>
      </c>
      <c r="AY38" s="15">
        <f t="shared" si="8"/>
        <v>-2.0619436254386954E-2</v>
      </c>
      <c r="AZ38" s="15">
        <f t="shared" si="9"/>
        <v>30.185122627606621</v>
      </c>
      <c r="BA38" s="15">
        <f t="shared" si="2"/>
        <v>0.28170000000000001</v>
      </c>
      <c r="BB38" s="15">
        <f t="shared" si="3"/>
        <v>12.339200000000005</v>
      </c>
      <c r="BD38" s="15">
        <f t="shared" si="4"/>
        <v>27</v>
      </c>
      <c r="BE38" s="15">
        <f t="shared" si="10"/>
        <v>1.570793608623118</v>
      </c>
      <c r="BF38" s="15">
        <f t="shared" si="5"/>
        <v>4.0291831981918234E-11</v>
      </c>
      <c r="BG38" s="15">
        <f t="shared" si="6"/>
        <v>0</v>
      </c>
      <c r="BH38" s="15">
        <f t="shared" si="7"/>
        <v>0</v>
      </c>
    </row>
    <row r="39" spans="1:60" x14ac:dyDescent="0.25">
      <c r="A39" s="1" t="s">
        <v>22</v>
      </c>
      <c r="B39" s="3"/>
      <c r="C39" s="3"/>
      <c r="D39" s="3"/>
      <c r="AX39" s="15">
        <f t="shared" si="1"/>
        <v>28</v>
      </c>
      <c r="AY39" s="15">
        <f t="shared" si="8"/>
        <v>-1.1473347540281283E-2</v>
      </c>
      <c r="AZ39" s="15">
        <f t="shared" si="9"/>
        <v>28.988802327178135</v>
      </c>
      <c r="BA39" s="15">
        <f t="shared" si="2"/>
        <v>0.27060000000000001</v>
      </c>
      <c r="BB39" s="15">
        <f t="shared" si="3"/>
        <v>12.609800000000005</v>
      </c>
      <c r="BD39" s="15">
        <f t="shared" si="4"/>
        <v>28</v>
      </c>
      <c r="BE39" s="15">
        <f t="shared" si="10"/>
        <v>1.570793645355169</v>
      </c>
      <c r="BF39" s="15">
        <f t="shared" si="5"/>
        <v>3.9210221447876837E-11</v>
      </c>
      <c r="BG39" s="15">
        <f t="shared" si="6"/>
        <v>0</v>
      </c>
      <c r="BH39" s="15">
        <f t="shared" si="7"/>
        <v>0</v>
      </c>
    </row>
    <row r="40" spans="1:60" x14ac:dyDescent="0.25">
      <c r="A40" s="1">
        <v>1.65</v>
      </c>
      <c r="B40" s="3"/>
      <c r="C40" s="3"/>
      <c r="D40" s="3"/>
      <c r="AX40" s="15">
        <f t="shared" si="1"/>
        <v>29</v>
      </c>
      <c r="AY40" s="15">
        <f t="shared" si="8"/>
        <v>-2.3272588261756127E-3</v>
      </c>
      <c r="AZ40" s="15">
        <f t="shared" si="9"/>
        <v>27.8351185794616</v>
      </c>
      <c r="BA40" s="15">
        <f t="shared" si="2"/>
        <v>0.25979999999999998</v>
      </c>
      <c r="BB40" s="15">
        <f t="shared" si="3"/>
        <v>12.869600000000005</v>
      </c>
      <c r="BD40" s="15">
        <f t="shared" si="4"/>
        <v>29</v>
      </c>
      <c r="BE40" s="15">
        <f t="shared" si="10"/>
        <v>1.5707936820872199</v>
      </c>
      <c r="BF40" s="15">
        <f t="shared" si="5"/>
        <v>3.8143326703371738E-11</v>
      </c>
      <c r="BG40" s="15">
        <f t="shared" si="6"/>
        <v>0</v>
      </c>
      <c r="BH40" s="15">
        <f t="shared" si="7"/>
        <v>0</v>
      </c>
    </row>
    <row r="41" spans="1:60" x14ac:dyDescent="0.25">
      <c r="A41" s="1" t="s">
        <v>23</v>
      </c>
      <c r="B41" s="3"/>
      <c r="C41" s="3"/>
      <c r="D41" s="3"/>
      <c r="AX41" s="15">
        <f t="shared" si="1"/>
        <v>30</v>
      </c>
      <c r="AY41" s="15">
        <f t="shared" si="8"/>
        <v>6.8188298879300578E-3</v>
      </c>
      <c r="AZ41" s="15">
        <f t="shared" si="9"/>
        <v>26.722854215612053</v>
      </c>
      <c r="BA41" s="15">
        <f t="shared" si="2"/>
        <v>0.24940000000000001</v>
      </c>
      <c r="BB41" s="15">
        <f t="shared" si="3"/>
        <v>13.119000000000005</v>
      </c>
      <c r="BD41" s="15">
        <f t="shared" si="4"/>
        <v>30</v>
      </c>
      <c r="BE41" s="15">
        <f t="shared" si="10"/>
        <v>1.5707937188192709</v>
      </c>
      <c r="BF41" s="15">
        <f t="shared" si="5"/>
        <v>3.7091147748402943E-11</v>
      </c>
      <c r="BG41" s="15">
        <f t="shared" si="6"/>
        <v>0</v>
      </c>
      <c r="BH41" s="15">
        <f t="shared" si="7"/>
        <v>0</v>
      </c>
    </row>
    <row r="42" spans="1:60" x14ac:dyDescent="0.25">
      <c r="A42" s="1">
        <v>1</v>
      </c>
      <c r="B42" s="3"/>
      <c r="C42" s="3"/>
      <c r="D42" s="3"/>
      <c r="AX42" s="15">
        <f t="shared" si="1"/>
        <v>31</v>
      </c>
      <c r="AY42" s="15">
        <f t="shared" si="8"/>
        <v>1.5964918602035728E-2</v>
      </c>
      <c r="AZ42" s="15">
        <f t="shared" si="9"/>
        <v>25.650807991476189</v>
      </c>
      <c r="BA42" s="15">
        <f t="shared" si="2"/>
        <v>0.23949999999999999</v>
      </c>
      <c r="BB42" s="15">
        <f t="shared" si="3"/>
        <v>13.358500000000005</v>
      </c>
      <c r="BD42" s="15">
        <f t="shared" si="4"/>
        <v>31</v>
      </c>
      <c r="BE42" s="15">
        <f t="shared" si="10"/>
        <v>1.5707937555513218</v>
      </c>
      <c r="BF42" s="15">
        <f t="shared" si="5"/>
        <v>3.6053684582970434E-11</v>
      </c>
      <c r="BG42" s="15">
        <f t="shared" si="6"/>
        <v>0</v>
      </c>
      <c r="BH42" s="15">
        <f t="shared" si="7"/>
        <v>0</v>
      </c>
    </row>
    <row r="43" spans="1:60" x14ac:dyDescent="0.25">
      <c r="A43" s="1" t="s">
        <v>24</v>
      </c>
      <c r="B43" s="3"/>
      <c r="C43" s="3"/>
      <c r="D43" s="3"/>
      <c r="AX43" s="15">
        <f t="shared" si="1"/>
        <v>32</v>
      </c>
      <c r="AY43" s="15">
        <f t="shared" si="8"/>
        <v>2.5111007316141399E-2</v>
      </c>
      <c r="AZ43" s="15">
        <f t="shared" si="9"/>
        <v>24.617795665672901</v>
      </c>
      <c r="BA43" s="15">
        <f t="shared" si="2"/>
        <v>0.2298</v>
      </c>
      <c r="BB43" s="15">
        <f t="shared" si="3"/>
        <v>13.588300000000004</v>
      </c>
      <c r="BD43" s="15">
        <f t="shared" si="4"/>
        <v>32</v>
      </c>
      <c r="BE43" s="15">
        <f t="shared" si="10"/>
        <v>1.5707937922833728</v>
      </c>
      <c r="BF43" s="15">
        <f t="shared" si="5"/>
        <v>3.5030937207074196E-11</v>
      </c>
      <c r="BG43" s="15">
        <f t="shared" si="6"/>
        <v>0</v>
      </c>
      <c r="BH43" s="15">
        <f t="shared" si="7"/>
        <v>0</v>
      </c>
    </row>
    <row r="44" spans="1:60" x14ac:dyDescent="0.25">
      <c r="A44" s="1">
        <v>14.2</v>
      </c>
      <c r="B44" s="3"/>
      <c r="C44" s="3"/>
      <c r="D44" s="3"/>
      <c r="AX44" s="15">
        <f t="shared" si="1"/>
        <v>33</v>
      </c>
      <c r="AY44" s="15">
        <f t="shared" si="8"/>
        <v>3.425709603024707E-2</v>
      </c>
      <c r="AZ44" s="15">
        <f t="shared" si="9"/>
        <v>23.622650971216711</v>
      </c>
      <c r="BA44" s="15">
        <f t="shared" si="2"/>
        <v>0.22059999999999999</v>
      </c>
      <c r="BB44" s="15">
        <f t="shared" si="3"/>
        <v>13.808900000000003</v>
      </c>
      <c r="BD44" s="15">
        <f t="shared" si="4"/>
        <v>33</v>
      </c>
      <c r="BE44" s="15">
        <f t="shared" si="10"/>
        <v>1.5707938290154237</v>
      </c>
      <c r="BF44" s="15">
        <f t="shared" si="5"/>
        <v>3.4022905620714224E-11</v>
      </c>
      <c r="BG44" s="15">
        <f t="shared" si="6"/>
        <v>0</v>
      </c>
      <c r="BH44" s="15">
        <f t="shared" si="7"/>
        <v>0</v>
      </c>
    </row>
    <row r="45" spans="1:60" x14ac:dyDescent="0.25">
      <c r="AX45" s="15">
        <f t="shared" si="1"/>
        <v>34</v>
      </c>
      <c r="AY45" s="15">
        <f t="shared" si="8"/>
        <v>4.3403184744352744E-2</v>
      </c>
      <c r="AZ45" s="15">
        <f t="shared" si="9"/>
        <v>22.664226485484956</v>
      </c>
      <c r="BA45" s="15">
        <f t="shared" si="2"/>
        <v>0.21160000000000001</v>
      </c>
      <c r="BB45" s="15">
        <f t="shared" si="3"/>
        <v>14.020500000000004</v>
      </c>
      <c r="BD45" s="15">
        <f t="shared" si="4"/>
        <v>34</v>
      </c>
      <c r="BE45" s="15">
        <f t="shared" si="10"/>
        <v>1.5707938657474747</v>
      </c>
      <c r="BF45" s="15">
        <f t="shared" si="5"/>
        <v>3.3029589823890511E-11</v>
      </c>
      <c r="BG45" s="15">
        <f t="shared" si="6"/>
        <v>0</v>
      </c>
      <c r="BH45" s="15">
        <f t="shared" si="7"/>
        <v>0</v>
      </c>
    </row>
    <row r="46" spans="1:60" x14ac:dyDescent="0.25">
      <c r="AX46" s="15">
        <f t="shared" si="1"/>
        <v>35</v>
      </c>
      <c r="AY46" s="15">
        <f t="shared" si="8"/>
        <v>5.2549273458458418E-2</v>
      </c>
      <c r="AZ46" s="15">
        <f t="shared" si="9"/>
        <v>21.741394403292542</v>
      </c>
      <c r="BA46" s="15">
        <f t="shared" si="2"/>
        <v>0.20300000000000001</v>
      </c>
      <c r="BB46" s="15">
        <f t="shared" si="3"/>
        <v>14.223500000000003</v>
      </c>
      <c r="BD46" s="15">
        <f t="shared" si="4"/>
        <v>35</v>
      </c>
      <c r="BE46" s="15">
        <f t="shared" si="10"/>
        <v>1.5707939024795257</v>
      </c>
      <c r="BF46" s="15">
        <f t="shared" si="5"/>
        <v>3.2050989816603057E-11</v>
      </c>
      <c r="BG46" s="15">
        <f t="shared" si="6"/>
        <v>0</v>
      </c>
      <c r="BH46" s="15">
        <f t="shared" si="7"/>
        <v>0</v>
      </c>
    </row>
    <row r="47" spans="1:60" x14ac:dyDescent="0.25">
      <c r="AX47" s="15">
        <f t="shared" si="1"/>
        <v>36</v>
      </c>
      <c r="AY47" s="15">
        <f t="shared" si="8"/>
        <v>6.1695362172564092E-2</v>
      </c>
      <c r="AZ47" s="15">
        <f t="shared" si="9"/>
        <v>20.853047217786809</v>
      </c>
      <c r="BA47" s="15">
        <f t="shared" si="2"/>
        <v>0.19470000000000001</v>
      </c>
      <c r="BB47" s="15">
        <f t="shared" si="3"/>
        <v>14.418200000000002</v>
      </c>
      <c r="BD47" s="15">
        <f t="shared" si="4"/>
        <v>36</v>
      </c>
      <c r="BE47" s="15">
        <f t="shared" si="10"/>
        <v>1.5707939392115766</v>
      </c>
      <c r="BF47" s="15">
        <f t="shared" si="5"/>
        <v>3.108710559885185E-11</v>
      </c>
      <c r="BG47" s="15">
        <f t="shared" si="6"/>
        <v>0</v>
      </c>
      <c r="BH47" s="15">
        <f t="shared" si="7"/>
        <v>0</v>
      </c>
    </row>
    <row r="48" spans="1:60" x14ac:dyDescent="0.25">
      <c r="AX48" s="15">
        <f t="shared" si="1"/>
        <v>37</v>
      </c>
      <c r="AY48" s="15">
        <f t="shared" si="8"/>
        <v>7.0841450886669766E-2</v>
      </c>
      <c r="AZ48" s="15">
        <f t="shared" si="9"/>
        <v>19.998098313811443</v>
      </c>
      <c r="BA48" s="15">
        <f t="shared" si="2"/>
        <v>0.18679999999999999</v>
      </c>
      <c r="BB48" s="15">
        <f t="shared" si="3"/>
        <v>14.605000000000002</v>
      </c>
      <c r="BD48" s="15">
        <f t="shared" si="4"/>
        <v>37</v>
      </c>
      <c r="BE48" s="15">
        <f t="shared" si="10"/>
        <v>1.5707939759436276</v>
      </c>
      <c r="BF48" s="15">
        <f t="shared" si="5"/>
        <v>3.0137937170636875E-11</v>
      </c>
      <c r="BG48" s="15">
        <f t="shared" si="6"/>
        <v>0</v>
      </c>
      <c r="BH48" s="15">
        <f t="shared" si="7"/>
        <v>0</v>
      </c>
    </row>
    <row r="49" spans="50:60" x14ac:dyDescent="0.25">
      <c r="AX49" s="15">
        <f t="shared" si="1"/>
        <v>38</v>
      </c>
      <c r="AY49" s="15">
        <f t="shared" si="8"/>
        <v>7.998753960077544E-2</v>
      </c>
      <c r="AZ49" s="15">
        <f t="shared" si="9"/>
        <v>19.175482478313381</v>
      </c>
      <c r="BA49" s="15">
        <f t="shared" si="2"/>
        <v>0.17910000000000001</v>
      </c>
      <c r="BB49" s="15">
        <f t="shared" si="3"/>
        <v>14.784100000000002</v>
      </c>
      <c r="BD49" s="15">
        <f t="shared" si="4"/>
        <v>38</v>
      </c>
      <c r="BE49" s="15">
        <f t="shared" si="10"/>
        <v>1.5707940126756785</v>
      </c>
      <c r="BF49" s="15">
        <f t="shared" si="5"/>
        <v>2.9203484531958121E-11</v>
      </c>
      <c r="BG49" s="15">
        <f t="shared" si="6"/>
        <v>0</v>
      </c>
      <c r="BH49" s="15">
        <f t="shared" si="7"/>
        <v>0</v>
      </c>
    </row>
    <row r="50" spans="50:60" x14ac:dyDescent="0.25">
      <c r="AX50" s="15">
        <f t="shared" si="1"/>
        <v>39</v>
      </c>
      <c r="AY50" s="15">
        <f t="shared" si="8"/>
        <v>8.9133628314881114E-2</v>
      </c>
      <c r="AZ50" s="15">
        <f t="shared" si="9"/>
        <v>18.384156332280998</v>
      </c>
      <c r="BA50" s="15">
        <f t="shared" si="2"/>
        <v>0.17169999999999999</v>
      </c>
      <c r="BB50" s="15">
        <f t="shared" si="3"/>
        <v>14.955800000000002</v>
      </c>
      <c r="BD50" s="15">
        <f t="shared" si="4"/>
        <v>39</v>
      </c>
      <c r="BE50" s="15">
        <f t="shared" si="10"/>
        <v>1.5707940494077295</v>
      </c>
      <c r="BF50" s="15">
        <f t="shared" si="5"/>
        <v>2.8283747682815614E-11</v>
      </c>
      <c r="BG50" s="15">
        <f t="shared" si="6"/>
        <v>0</v>
      </c>
      <c r="BH50" s="15">
        <f t="shared" si="7"/>
        <v>0</v>
      </c>
    </row>
    <row r="51" spans="50:60" x14ac:dyDescent="0.25">
      <c r="AX51" s="15">
        <f t="shared" si="1"/>
        <v>40</v>
      </c>
      <c r="AY51" s="15">
        <f t="shared" si="8"/>
        <v>9.8279717028986788E-2</v>
      </c>
      <c r="AZ51" s="15">
        <f t="shared" si="9"/>
        <v>17.623098688607758</v>
      </c>
      <c r="BA51" s="15">
        <f t="shared" si="2"/>
        <v>0.1646</v>
      </c>
      <c r="BB51" s="15">
        <f t="shared" si="3"/>
        <v>15.120400000000002</v>
      </c>
      <c r="BD51" s="15">
        <f t="shared" si="4"/>
        <v>40</v>
      </c>
      <c r="BE51" s="15">
        <f t="shared" si="10"/>
        <v>1.5707940861397804</v>
      </c>
      <c r="BF51" s="15">
        <f t="shared" si="5"/>
        <v>2.73787266232093E-11</v>
      </c>
      <c r="BG51" s="15">
        <f t="shared" si="6"/>
        <v>0</v>
      </c>
      <c r="BH51" s="15">
        <f t="shared" si="7"/>
        <v>0</v>
      </c>
    </row>
    <row r="52" spans="50:60" x14ac:dyDescent="0.25">
      <c r="AX52" s="15">
        <f t="shared" si="1"/>
        <v>41</v>
      </c>
      <c r="AY52" s="15">
        <f t="shared" si="8"/>
        <v>0.10742580574309246</v>
      </c>
      <c r="AZ52" s="15">
        <f t="shared" si="9"/>
        <v>16.891310840172949</v>
      </c>
      <c r="BA52" s="15">
        <f t="shared" si="2"/>
        <v>0.1578</v>
      </c>
      <c r="BB52" s="15">
        <f t="shared" si="3"/>
        <v>15.278200000000002</v>
      </c>
      <c r="BD52" s="15">
        <f t="shared" si="4"/>
        <v>41</v>
      </c>
      <c r="BE52" s="15">
        <f t="shared" si="10"/>
        <v>1.5707941228718314</v>
      </c>
      <c r="BF52" s="15">
        <f t="shared" si="5"/>
        <v>2.6488421353139214E-11</v>
      </c>
      <c r="BG52" s="15">
        <f t="shared" si="6"/>
        <v>0</v>
      </c>
      <c r="BH52" s="15">
        <f t="shared" si="7"/>
        <v>0</v>
      </c>
    </row>
    <row r="53" spans="50:60" x14ac:dyDescent="0.25">
      <c r="AX53" s="15">
        <f t="shared" si="1"/>
        <v>42</v>
      </c>
      <c r="AY53" s="15">
        <f t="shared" si="8"/>
        <v>0.11657189445719814</v>
      </c>
      <c r="AZ53" s="15">
        <f t="shared" si="9"/>
        <v>16.187816782322127</v>
      </c>
      <c r="BA53" s="15">
        <f t="shared" si="2"/>
        <v>0.1512</v>
      </c>
      <c r="BB53" s="15">
        <f t="shared" si="3"/>
        <v>15.429400000000001</v>
      </c>
      <c r="BD53" s="15">
        <f t="shared" si="4"/>
        <v>42</v>
      </c>
      <c r="BE53" s="15">
        <f t="shared" si="10"/>
        <v>1.5707941596038824</v>
      </c>
      <c r="BF53" s="15">
        <f t="shared" si="5"/>
        <v>2.5612831872605318E-11</v>
      </c>
      <c r="BG53" s="15">
        <f t="shared" si="6"/>
        <v>0</v>
      </c>
      <c r="BH53" s="15">
        <f t="shared" si="7"/>
        <v>0</v>
      </c>
    </row>
    <row r="54" spans="50:60" x14ac:dyDescent="0.25">
      <c r="AX54" s="15">
        <f t="shared" si="1"/>
        <v>43</v>
      </c>
      <c r="AY54" s="15">
        <f t="shared" si="8"/>
        <v>0.12571798317130381</v>
      </c>
      <c r="AZ54" s="15">
        <f t="shared" si="9"/>
        <v>15.511663373814452</v>
      </c>
      <c r="BA54" s="15">
        <f t="shared" si="2"/>
        <v>0.1449</v>
      </c>
      <c r="BB54" s="15">
        <f t="shared" si="3"/>
        <v>15.574300000000001</v>
      </c>
      <c r="BD54" s="15">
        <f t="shared" si="4"/>
        <v>43</v>
      </c>
      <c r="BE54" s="15">
        <f t="shared" si="10"/>
        <v>1.5707941963359333</v>
      </c>
      <c r="BF54" s="15">
        <f t="shared" si="5"/>
        <v>2.4751958181607624E-11</v>
      </c>
      <c r="BG54" s="15">
        <f t="shared" si="6"/>
        <v>0</v>
      </c>
      <c r="BH54" s="15">
        <f t="shared" si="7"/>
        <v>0</v>
      </c>
    </row>
    <row r="55" spans="50:60" x14ac:dyDescent="0.25">
      <c r="AX55" s="15">
        <f t="shared" si="1"/>
        <v>44</v>
      </c>
      <c r="AY55" s="15">
        <f t="shared" si="8"/>
        <v>0.13486407188540947</v>
      </c>
      <c r="AZ55" s="15">
        <f t="shared" si="9"/>
        <v>14.861920440184088</v>
      </c>
      <c r="BA55" s="15">
        <f t="shared" si="2"/>
        <v>0.13880000000000001</v>
      </c>
      <c r="BB55" s="15">
        <f t="shared" si="3"/>
        <v>15.713100000000001</v>
      </c>
      <c r="BD55" s="15">
        <f t="shared" si="4"/>
        <v>44</v>
      </c>
      <c r="BE55" s="15">
        <f t="shared" si="10"/>
        <v>1.5707942330679843</v>
      </c>
      <c r="BF55" s="15">
        <f t="shared" si="5"/>
        <v>2.3905800280146115E-11</v>
      </c>
      <c r="BG55" s="15">
        <f t="shared" si="6"/>
        <v>0</v>
      </c>
      <c r="BH55" s="15">
        <f t="shared" si="7"/>
        <v>0</v>
      </c>
    </row>
    <row r="56" spans="50:60" x14ac:dyDescent="0.25">
      <c r="AX56" s="15">
        <f t="shared" si="1"/>
        <v>45</v>
      </c>
      <c r="AY56" s="15">
        <f t="shared" si="8"/>
        <v>0.14401016059951513</v>
      </c>
      <c r="AZ56" s="15">
        <f t="shared" si="9"/>
        <v>14.237680823338531</v>
      </c>
      <c r="BA56" s="15">
        <f t="shared" si="2"/>
        <v>0.13300000000000001</v>
      </c>
      <c r="BB56" s="15">
        <f t="shared" si="3"/>
        <v>15.8461</v>
      </c>
      <c r="BD56" s="15">
        <f t="shared" si="4"/>
        <v>45</v>
      </c>
      <c r="BE56" s="15">
        <f t="shared" si="10"/>
        <v>1.5707942698000352</v>
      </c>
      <c r="BF56" s="15">
        <f t="shared" si="5"/>
        <v>2.3074358168220796E-11</v>
      </c>
      <c r="BG56" s="15">
        <f t="shared" si="6"/>
        <v>0</v>
      </c>
      <c r="BH56" s="15">
        <f t="shared" si="7"/>
        <v>0</v>
      </c>
    </row>
    <row r="57" spans="50:60" x14ac:dyDescent="0.25">
      <c r="AX57" s="15">
        <f t="shared" si="1"/>
        <v>46</v>
      </c>
      <c r="AY57" s="15">
        <f t="shared" si="8"/>
        <v>0.15315624931362079</v>
      </c>
      <c r="AZ57" s="15">
        <f t="shared" si="9"/>
        <v>13.638060381089135</v>
      </c>
      <c r="BA57" s="15">
        <f t="shared" si="2"/>
        <v>0.12740000000000001</v>
      </c>
      <c r="BB57" s="15">
        <f t="shared" si="3"/>
        <v>15.9735</v>
      </c>
      <c r="BD57" s="15">
        <f t="shared" si="4"/>
        <v>46</v>
      </c>
      <c r="BE57" s="15">
        <f t="shared" si="10"/>
        <v>1.5707943065320862</v>
      </c>
      <c r="BF57" s="15">
        <f t="shared" si="5"/>
        <v>2.225763184583164E-11</v>
      </c>
      <c r="BG57" s="15">
        <f t="shared" si="6"/>
        <v>0</v>
      </c>
      <c r="BH57" s="15">
        <f t="shared" si="7"/>
        <v>0</v>
      </c>
    </row>
    <row r="58" spans="50:60" x14ac:dyDescent="0.25">
      <c r="AX58" s="15">
        <f t="shared" si="1"/>
        <v>47</v>
      </c>
      <c r="AY58" s="15">
        <f t="shared" si="8"/>
        <v>0.16230233802772645</v>
      </c>
      <c r="AZ58" s="15">
        <f t="shared" si="9"/>
        <v>13.062197940178958</v>
      </c>
      <c r="BA58" s="15">
        <f t="shared" si="2"/>
        <v>0.1221</v>
      </c>
      <c r="BB58" s="15">
        <f t="shared" si="3"/>
        <v>16.095600000000001</v>
      </c>
      <c r="BD58" s="15">
        <f t="shared" si="4"/>
        <v>47</v>
      </c>
      <c r="BE58" s="15">
        <f t="shared" si="10"/>
        <v>1.5707943432641371</v>
      </c>
      <c r="BF58" s="15">
        <f t="shared" si="5"/>
        <v>2.1455621312978669E-11</v>
      </c>
      <c r="BG58" s="15">
        <f t="shared" si="6"/>
        <v>0</v>
      </c>
      <c r="BH58" s="15">
        <f t="shared" si="7"/>
        <v>0</v>
      </c>
    </row>
    <row r="59" spans="50:60" x14ac:dyDescent="0.25">
      <c r="AX59" s="15">
        <f t="shared" si="1"/>
        <v>48</v>
      </c>
      <c r="AY59" s="15">
        <f t="shared" si="8"/>
        <v>0.17144842674183211</v>
      </c>
      <c r="AZ59" s="15">
        <f t="shared" si="9"/>
        <v>12.509255206240921</v>
      </c>
      <c r="BA59" s="15">
        <f t="shared" si="2"/>
        <v>0.1169</v>
      </c>
      <c r="BB59" s="15">
        <f t="shared" si="3"/>
        <v>16.212500000000002</v>
      </c>
      <c r="BD59" s="15">
        <f t="shared" si="4"/>
        <v>48</v>
      </c>
      <c r="BE59" s="15">
        <f t="shared" si="10"/>
        <v>1.5707943799961881</v>
      </c>
      <c r="BF59" s="15">
        <f t="shared" si="5"/>
        <v>2.0668326569661844E-11</v>
      </c>
      <c r="BG59" s="15">
        <f t="shared" si="6"/>
        <v>0</v>
      </c>
      <c r="BH59" s="15">
        <f t="shared" si="7"/>
        <v>0</v>
      </c>
    </row>
    <row r="60" spans="50:60" x14ac:dyDescent="0.25">
      <c r="AX60" s="15">
        <f t="shared" si="1"/>
        <v>49</v>
      </c>
      <c r="AY60" s="15">
        <f t="shared" si="8"/>
        <v>0.18059451545593777</v>
      </c>
      <c r="AZ60" s="15">
        <f t="shared" si="9"/>
        <v>11.978416633986464</v>
      </c>
      <c r="BA60" s="15">
        <f t="shared" si="2"/>
        <v>0.1119</v>
      </c>
      <c r="BB60" s="15">
        <f t="shared" si="3"/>
        <v>16.324400000000001</v>
      </c>
      <c r="BD60" s="15">
        <f t="shared" si="4"/>
        <v>49</v>
      </c>
      <c r="BE60" s="15">
        <f t="shared" si="10"/>
        <v>1.5707944167282391</v>
      </c>
      <c r="BF60" s="15">
        <f t="shared" si="5"/>
        <v>1.9895747615881197E-11</v>
      </c>
      <c r="BG60" s="15">
        <f t="shared" si="6"/>
        <v>0</v>
      </c>
      <c r="BH60" s="15">
        <f t="shared" si="7"/>
        <v>0</v>
      </c>
    </row>
    <row r="61" spans="50:60" x14ac:dyDescent="0.25">
      <c r="AX61" s="15">
        <f t="shared" si="1"/>
        <v>50</v>
      </c>
      <c r="AY61" s="15">
        <f t="shared" si="8"/>
        <v>0.18974060417004343</v>
      </c>
      <c r="AZ61" s="15">
        <f t="shared" si="9"/>
        <v>11.468889260790908</v>
      </c>
      <c r="BA61" s="15">
        <f t="shared" si="2"/>
        <v>0.1072</v>
      </c>
      <c r="BB61" s="15">
        <f t="shared" si="3"/>
        <v>16.4316</v>
      </c>
      <c r="BD61" s="15">
        <f t="shared" si="4"/>
        <v>50</v>
      </c>
      <c r="BE61" s="15">
        <f t="shared" si="10"/>
        <v>1.57079445346029</v>
      </c>
      <c r="BF61" s="15">
        <f t="shared" si="5"/>
        <v>1.9137884451636683E-11</v>
      </c>
      <c r="BG61" s="15">
        <f t="shared" si="6"/>
        <v>0</v>
      </c>
      <c r="BH61" s="15">
        <f t="shared" si="7"/>
        <v>0</v>
      </c>
    </row>
    <row r="62" spans="50:60" x14ac:dyDescent="0.25">
      <c r="AX62" s="15">
        <f t="shared" si="1"/>
        <v>51</v>
      </c>
      <c r="AY62" s="15">
        <f t="shared" si="8"/>
        <v>0.19888669288414909</v>
      </c>
      <c r="AZ62" s="15">
        <f t="shared" si="9"/>
        <v>10.979902506707829</v>
      </c>
      <c r="BA62" s="15">
        <f t="shared" si="2"/>
        <v>0.1026</v>
      </c>
      <c r="BB62" s="15">
        <f t="shared" si="3"/>
        <v>16.534199999999998</v>
      </c>
      <c r="BD62" s="15">
        <f t="shared" si="4"/>
        <v>51</v>
      </c>
      <c r="BE62" s="15">
        <f t="shared" si="10"/>
        <v>1.570794490192341</v>
      </c>
      <c r="BF62" s="15">
        <f t="shared" si="5"/>
        <v>1.8394737076928322E-11</v>
      </c>
      <c r="BG62" s="15">
        <f t="shared" si="6"/>
        <v>0</v>
      </c>
      <c r="BH62" s="15">
        <f t="shared" si="7"/>
        <v>0</v>
      </c>
    </row>
    <row r="63" spans="50:60" x14ac:dyDescent="0.25">
      <c r="AX63" s="15">
        <f t="shared" si="1"/>
        <v>52</v>
      </c>
      <c r="AY63" s="15">
        <f t="shared" si="8"/>
        <v>0.20803278159825475</v>
      </c>
      <c r="AZ63" s="15">
        <f t="shared" si="9"/>
        <v>10.510707943812092</v>
      </c>
      <c r="BA63" s="15">
        <f t="shared" si="2"/>
        <v>9.8199999999999996E-2</v>
      </c>
      <c r="BB63" s="15">
        <f t="shared" si="3"/>
        <v>16.632399999999997</v>
      </c>
      <c r="BD63" s="15">
        <f t="shared" si="4"/>
        <v>52</v>
      </c>
      <c r="BE63" s="15">
        <f t="shared" si="10"/>
        <v>1.5707945269243919</v>
      </c>
      <c r="BF63" s="15">
        <f t="shared" si="5"/>
        <v>1.7666305491756103E-11</v>
      </c>
      <c r="BG63" s="15">
        <f t="shared" si="6"/>
        <v>0</v>
      </c>
      <c r="BH63" s="15">
        <f t="shared" si="7"/>
        <v>0</v>
      </c>
    </row>
    <row r="64" spans="50:60" x14ac:dyDescent="0.25">
      <c r="AX64" s="15">
        <f t="shared" si="1"/>
        <v>53</v>
      </c>
      <c r="AY64" s="15">
        <f t="shared" si="8"/>
        <v>0.21717887031236041</v>
      </c>
      <c r="AZ64" s="15">
        <f t="shared" si="9"/>
        <v>10.060579037638195</v>
      </c>
      <c r="BA64" s="15">
        <f t="shared" si="2"/>
        <v>9.4E-2</v>
      </c>
      <c r="BB64" s="15">
        <f t="shared" si="3"/>
        <v>16.726399999999998</v>
      </c>
      <c r="BD64" s="15">
        <f t="shared" si="4"/>
        <v>53</v>
      </c>
      <c r="BE64" s="15">
        <f t="shared" si="10"/>
        <v>1.5707945636564429</v>
      </c>
      <c r="BF64" s="15">
        <f t="shared" si="5"/>
        <v>1.6952589696120012E-11</v>
      </c>
      <c r="BG64" s="15">
        <f t="shared" si="6"/>
        <v>0</v>
      </c>
      <c r="BH64" s="15">
        <f t="shared" si="7"/>
        <v>0</v>
      </c>
    </row>
    <row r="65" spans="50:60" x14ac:dyDescent="0.25">
      <c r="AX65" s="15">
        <f t="shared" si="1"/>
        <v>54</v>
      </c>
      <c r="AY65" s="15">
        <f t="shared" si="8"/>
        <v>0.22632495902646607</v>
      </c>
      <c r="AZ65" s="15">
        <f t="shared" si="9"/>
        <v>9.6288108633501608</v>
      </c>
      <c r="BA65" s="15">
        <f t="shared" si="2"/>
        <v>0.09</v>
      </c>
      <c r="BB65" s="15">
        <f t="shared" si="3"/>
        <v>16.816399999999998</v>
      </c>
      <c r="BD65" s="15">
        <f t="shared" si="4"/>
        <v>54</v>
      </c>
      <c r="BE65" s="15">
        <f t="shared" si="10"/>
        <v>1.5707946003884938</v>
      </c>
      <c r="BF65" s="15">
        <f t="shared" si="5"/>
        <v>1.6253589690020059E-11</v>
      </c>
      <c r="BG65" s="15">
        <f t="shared" si="6"/>
        <v>0</v>
      </c>
      <c r="BH65" s="15">
        <f t="shared" si="7"/>
        <v>0</v>
      </c>
    </row>
    <row r="66" spans="50:60" x14ac:dyDescent="0.25">
      <c r="AX66" s="15">
        <f t="shared" si="1"/>
        <v>55</v>
      </c>
      <c r="AY66" s="15">
        <f t="shared" si="8"/>
        <v>0.23547104774057173</v>
      </c>
      <c r="AZ66" s="15">
        <f t="shared" si="9"/>
        <v>9.2147197991498651</v>
      </c>
      <c r="BA66" s="15">
        <f t="shared" si="2"/>
        <v>8.6099999999999996E-2</v>
      </c>
      <c r="BB66" s="15">
        <f t="shared" si="3"/>
        <v>16.902499999999996</v>
      </c>
      <c r="BD66" s="15">
        <f t="shared" si="4"/>
        <v>55</v>
      </c>
      <c r="BE66" s="15">
        <f t="shared" si="10"/>
        <v>1.5707946371205448</v>
      </c>
      <c r="BF66" s="15">
        <f t="shared" si="5"/>
        <v>1.5569305473456221E-11</v>
      </c>
      <c r="BG66" s="15">
        <f t="shared" si="6"/>
        <v>0</v>
      </c>
      <c r="BH66" s="15">
        <f t="shared" si="7"/>
        <v>0</v>
      </c>
    </row>
    <row r="67" spans="50:60" x14ac:dyDescent="0.25">
      <c r="AX67" s="15">
        <f t="shared" si="1"/>
        <v>56</v>
      </c>
      <c r="AY67" s="15">
        <f t="shared" si="8"/>
        <v>0.24461713645467739</v>
      </c>
      <c r="AZ67" s="15">
        <f t="shared" si="9"/>
        <v>8.8176431993036477</v>
      </c>
      <c r="BA67" s="15">
        <f t="shared" si="2"/>
        <v>8.2400000000000001E-2</v>
      </c>
      <c r="BB67" s="15">
        <f t="shared" si="3"/>
        <v>16.984899999999996</v>
      </c>
      <c r="BD67" s="15">
        <f t="shared" si="4"/>
        <v>56</v>
      </c>
      <c r="BE67" s="15">
        <f t="shared" si="10"/>
        <v>1.5707946738525957</v>
      </c>
      <c r="BF67" s="15">
        <f t="shared" si="5"/>
        <v>1.4899737046428502E-11</v>
      </c>
      <c r="BG67" s="15">
        <f t="shared" si="6"/>
        <v>0</v>
      </c>
      <c r="BH67" s="15">
        <f t="shared" si="7"/>
        <v>0</v>
      </c>
    </row>
    <row r="68" spans="50:60" x14ac:dyDescent="0.25">
      <c r="AX68" s="15">
        <f t="shared" si="1"/>
        <v>57</v>
      </c>
      <c r="AY68" s="15">
        <f t="shared" si="8"/>
        <v>0.25376322516878308</v>
      </c>
      <c r="AZ68" s="15">
        <f t="shared" si="9"/>
        <v>8.4369390490423868</v>
      </c>
      <c r="BA68" s="15">
        <f t="shared" si="2"/>
        <v>7.8899999999999998E-2</v>
      </c>
      <c r="BB68" s="15">
        <f t="shared" si="3"/>
        <v>17.063799999999997</v>
      </c>
      <c r="BD68" s="15">
        <f t="shared" si="4"/>
        <v>57</v>
      </c>
      <c r="BE68" s="15">
        <f t="shared" si="10"/>
        <v>1.5707947105846467</v>
      </c>
      <c r="BF68" s="15">
        <f t="shared" si="5"/>
        <v>1.4244884408936901E-11</v>
      </c>
      <c r="BG68" s="15">
        <f t="shared" si="6"/>
        <v>0</v>
      </c>
      <c r="BH68" s="15">
        <f t="shared" si="7"/>
        <v>0</v>
      </c>
    </row>
    <row r="69" spans="50:60" x14ac:dyDescent="0.25">
      <c r="AX69" s="15">
        <f t="shared" si="1"/>
        <v>58</v>
      </c>
      <c r="AY69" s="15">
        <f t="shared" si="8"/>
        <v>0.26290931388288874</v>
      </c>
      <c r="AZ69" s="15">
        <f t="shared" si="9"/>
        <v>8.0719856034682032</v>
      </c>
      <c r="BA69" s="15">
        <f t="shared" si="2"/>
        <v>7.5399999999999995E-2</v>
      </c>
      <c r="BB69" s="15">
        <f t="shared" si="3"/>
        <v>17.139199999999995</v>
      </c>
      <c r="BD69" s="15">
        <f t="shared" si="4"/>
        <v>58</v>
      </c>
      <c r="BE69" s="15">
        <f t="shared" si="10"/>
        <v>1.5707947473166977</v>
      </c>
      <c r="BF69" s="15">
        <f t="shared" si="5"/>
        <v>1.3604747560981403E-11</v>
      </c>
      <c r="BG69" s="15">
        <f t="shared" si="6"/>
        <v>0</v>
      </c>
      <c r="BH69" s="15">
        <f t="shared" si="7"/>
        <v>0</v>
      </c>
    </row>
    <row r="70" spans="50:60" x14ac:dyDescent="0.25">
      <c r="AX70" s="15">
        <f t="shared" si="1"/>
        <v>59</v>
      </c>
      <c r="AY70" s="15">
        <f t="shared" si="8"/>
        <v>0.2720554025969944</v>
      </c>
      <c r="AZ70" s="15">
        <f t="shared" si="9"/>
        <v>7.7221810124818582</v>
      </c>
      <c r="BA70" s="15">
        <f t="shared" si="2"/>
        <v>7.22E-2</v>
      </c>
      <c r="BB70" s="15">
        <f t="shared" si="3"/>
        <v>17.211399999999994</v>
      </c>
      <c r="BD70" s="15">
        <f t="shared" si="4"/>
        <v>59</v>
      </c>
      <c r="BE70" s="15">
        <f t="shared" si="10"/>
        <v>1.5707947840487486</v>
      </c>
      <c r="BF70" s="15">
        <f t="shared" si="5"/>
        <v>1.2979326502562015E-11</v>
      </c>
      <c r="BG70" s="15">
        <f t="shared" si="6"/>
        <v>0</v>
      </c>
      <c r="BH70" s="15">
        <f t="shared" si="7"/>
        <v>0</v>
      </c>
    </row>
    <row r="71" spans="50:60" x14ac:dyDescent="0.25">
      <c r="AX71" s="15">
        <f t="shared" si="1"/>
        <v>60</v>
      </c>
      <c r="AY71" s="15">
        <f t="shared" si="8"/>
        <v>0.28120149131110006</v>
      </c>
      <c r="AZ71" s="15">
        <f t="shared" si="9"/>
        <v>7.386942933628811</v>
      </c>
      <c r="BA71" s="15">
        <f t="shared" si="2"/>
        <v>6.9000000000000006E-2</v>
      </c>
      <c r="BB71" s="15">
        <f t="shared" si="3"/>
        <v>17.280399999999993</v>
      </c>
      <c r="BD71" s="15">
        <f t="shared" si="4"/>
        <v>60</v>
      </c>
      <c r="BE71" s="15">
        <f t="shared" si="10"/>
        <v>1.5707948207807996</v>
      </c>
      <c r="BF71" s="15">
        <f t="shared" si="5"/>
        <v>1.2368621233678724E-11</v>
      </c>
      <c r="BG71" s="15">
        <f t="shared" si="6"/>
        <v>0</v>
      </c>
      <c r="BH71" s="15">
        <f t="shared" si="7"/>
        <v>0</v>
      </c>
    </row>
    <row r="72" spans="50:60" x14ac:dyDescent="0.25">
      <c r="AX72" s="15">
        <f t="shared" si="1"/>
        <v>61</v>
      </c>
      <c r="AY72" s="15">
        <f t="shared" si="8"/>
        <v>0.29034758002520572</v>
      </c>
      <c r="AZ72" s="15">
        <f t="shared" si="9"/>
        <v>7.0657081346491646</v>
      </c>
      <c r="BA72" s="15">
        <f t="shared" si="2"/>
        <v>6.6000000000000003E-2</v>
      </c>
      <c r="BB72" s="15">
        <f t="shared" si="3"/>
        <v>17.346399999999992</v>
      </c>
      <c r="BD72" s="15">
        <f t="shared" si="4"/>
        <v>61</v>
      </c>
      <c r="BE72" s="15">
        <f t="shared" si="10"/>
        <v>1.5707948575128505</v>
      </c>
      <c r="BF72" s="15">
        <f t="shared" si="5"/>
        <v>1.1772631754331519E-11</v>
      </c>
      <c r="BG72" s="15">
        <f t="shared" si="6"/>
        <v>0</v>
      </c>
      <c r="BH72" s="15">
        <f t="shared" si="7"/>
        <v>0</v>
      </c>
    </row>
    <row r="73" spans="50:60" x14ac:dyDescent="0.25">
      <c r="AX73" s="15">
        <f t="shared" si="1"/>
        <v>62</v>
      </c>
      <c r="AY73" s="15">
        <f t="shared" si="8"/>
        <v>0.29949366873931138</v>
      </c>
      <c r="AZ73" s="15">
        <f t="shared" si="9"/>
        <v>6.7579320874072817</v>
      </c>
      <c r="BA73" s="15">
        <f t="shared" si="2"/>
        <v>6.3200000000000006E-2</v>
      </c>
      <c r="BB73" s="15">
        <f t="shared" si="3"/>
        <v>17.40959999999999</v>
      </c>
      <c r="BD73" s="15">
        <f t="shared" si="4"/>
        <v>62</v>
      </c>
      <c r="BE73" s="15">
        <f t="shared" si="10"/>
        <v>1.5707948942449015</v>
      </c>
      <c r="BF73" s="15">
        <f t="shared" si="5"/>
        <v>1.1191358064520404E-11</v>
      </c>
      <c r="BG73" s="15">
        <f t="shared" si="6"/>
        <v>0</v>
      </c>
      <c r="BH73" s="15">
        <f t="shared" si="7"/>
        <v>0</v>
      </c>
    </row>
    <row r="74" spans="50:60" x14ac:dyDescent="0.25">
      <c r="AX74" s="15">
        <f t="shared" si="1"/>
        <v>63</v>
      </c>
      <c r="AY74" s="15">
        <f t="shared" si="8"/>
        <v>0.30863975745341704</v>
      </c>
      <c r="AZ74" s="15">
        <f t="shared" si="9"/>
        <v>6.4630885547710131</v>
      </c>
      <c r="BA74" s="15">
        <f t="shared" si="2"/>
        <v>6.0400000000000002E-2</v>
      </c>
      <c r="BB74" s="15">
        <f t="shared" si="3"/>
        <v>17.469999999999992</v>
      </c>
      <c r="BD74" s="15">
        <f t="shared" si="4"/>
        <v>63</v>
      </c>
      <c r="BE74" s="15">
        <f t="shared" si="10"/>
        <v>1.5707949309769524</v>
      </c>
      <c r="BF74" s="15">
        <f t="shared" si="5"/>
        <v>1.0624800164245378E-11</v>
      </c>
      <c r="BG74" s="15">
        <f t="shared" si="6"/>
        <v>0</v>
      </c>
      <c r="BH74" s="15">
        <f t="shared" si="7"/>
        <v>0</v>
      </c>
    </row>
    <row r="75" spans="50:60" x14ac:dyDescent="0.25">
      <c r="AX75" s="15">
        <f t="shared" si="1"/>
        <v>64</v>
      </c>
      <c r="AY75" s="15">
        <f t="shared" si="8"/>
        <v>0.3177858461675227</v>
      </c>
      <c r="AZ75" s="15">
        <f t="shared" si="9"/>
        <v>6.1806691719080558</v>
      </c>
      <c r="BA75" s="15">
        <f t="shared" si="2"/>
        <v>5.7799999999999997E-2</v>
      </c>
      <c r="BB75" s="15">
        <f t="shared" si="3"/>
        <v>17.527799999999992</v>
      </c>
      <c r="BD75" s="15">
        <f t="shared" si="4"/>
        <v>64</v>
      </c>
      <c r="BE75" s="15">
        <f t="shared" si="10"/>
        <v>1.5707949677090034</v>
      </c>
      <c r="BF75" s="15">
        <f t="shared" si="5"/>
        <v>1.0072958053506432E-11</v>
      </c>
      <c r="BG75" s="15">
        <f t="shared" si="6"/>
        <v>0</v>
      </c>
      <c r="BH75" s="15">
        <f t="shared" si="7"/>
        <v>0</v>
      </c>
    </row>
    <row r="76" spans="50:60" x14ac:dyDescent="0.25">
      <c r="AX76" s="15">
        <f t="shared" si="1"/>
        <v>65</v>
      </c>
      <c r="AY76" s="15">
        <f t="shared" si="8"/>
        <v>0.32693193488162836</v>
      </c>
      <c r="AZ76" s="15">
        <f t="shared" si="9"/>
        <v>5.9101830233685373</v>
      </c>
      <c r="BA76" s="15">
        <f t="shared" si="2"/>
        <v>5.5199999999999999E-2</v>
      </c>
      <c r="BB76" s="15">
        <f t="shared" si="3"/>
        <v>17.582999999999991</v>
      </c>
      <c r="BD76" s="15">
        <f t="shared" si="4"/>
        <v>65</v>
      </c>
      <c r="BE76" s="15">
        <f t="shared" si="10"/>
        <v>1.5707950044410544</v>
      </c>
      <c r="BF76" s="15">
        <f t="shared" si="5"/>
        <v>9.5358317323035577E-12</v>
      </c>
      <c r="BG76" s="15">
        <f t="shared" si="6"/>
        <v>0</v>
      </c>
      <c r="BH76" s="15">
        <f t="shared" si="7"/>
        <v>0</v>
      </c>
    </row>
    <row r="77" spans="50:60" x14ac:dyDescent="0.25">
      <c r="AX77" s="15">
        <f t="shared" ref="AX77:AX140" si="11">IF(AY77="","",AX76+1)</f>
        <v>66</v>
      </c>
      <c r="AY77" s="15">
        <f t="shared" si="8"/>
        <v>0.33607802359573402</v>
      </c>
      <c r="AZ77" s="15">
        <f t="shared" si="9"/>
        <v>5.6511562172276788</v>
      </c>
      <c r="BA77" s="15">
        <f t="shared" ref="BA77:BA140" si="12">IF(AY77="","",ROUNDDOWN(((AZ76+AZ77)*$AY$7)/2,4))</f>
        <v>5.28E-2</v>
      </c>
      <c r="BB77" s="15">
        <f t="shared" ref="BB77:BB140" si="13">IF(AY77="","",BB76+BA77)</f>
        <v>17.635799999999993</v>
      </c>
      <c r="BD77" s="15">
        <f t="shared" ref="BD77:BD140" si="14">IF(BE77="","",BD76+1)</f>
        <v>66</v>
      </c>
      <c r="BE77" s="15">
        <f t="shared" si="10"/>
        <v>1.5707950411731053</v>
      </c>
      <c r="BF77" s="15">
        <f t="shared" ref="BF77:BF140" si="15">POWER(COS(BE77),2)*EXP($AV$3*($A$12/2*SIN(BE77)-$E$3))</f>
        <v>9.0134212006367583E-12</v>
      </c>
      <c r="BG77" s="15">
        <f t="shared" ref="BG77:BG140" si="16">IF(BE77="","",ROUNDDOWN(((BF76+BF77)*$BE$7)/2,4))</f>
        <v>0</v>
      </c>
      <c r="BH77" s="15">
        <f t="shared" ref="BH77:BH140" si="17">IF(BE77="","",BH76+BG77)</f>
        <v>0</v>
      </c>
    </row>
    <row r="78" spans="50:60" x14ac:dyDescent="0.25">
      <c r="AX78" s="15">
        <f t="shared" si="11"/>
        <v>67</v>
      </c>
      <c r="AY78" s="15">
        <f t="shared" ref="AY78:AY141" si="18">AY77+$AY$7</f>
        <v>0.34522411230983968</v>
      </c>
      <c r="AZ78" s="15">
        <f t="shared" ref="AZ78:AZ141" si="19">POWER(COS(AY78),2)*EXP($AV$3*($A$16/2*SIN(AY78)-$E$3))</f>
        <v>5.4031314574715221</v>
      </c>
      <c r="BA78" s="15">
        <f t="shared" si="12"/>
        <v>5.0500000000000003E-2</v>
      </c>
      <c r="BB78" s="15">
        <f t="shared" si="13"/>
        <v>17.686299999999992</v>
      </c>
      <c r="BD78" s="15">
        <f t="shared" si="14"/>
        <v>67</v>
      </c>
      <c r="BE78" s="15">
        <f t="shared" ref="BE78:BE141" si="20">BE77+$BE$7</f>
        <v>1.5707950779051563</v>
      </c>
      <c r="BF78" s="15">
        <f t="shared" si="15"/>
        <v>8.5057264585060226E-12</v>
      </c>
      <c r="BG78" s="15">
        <f t="shared" si="16"/>
        <v>0</v>
      </c>
      <c r="BH78" s="15">
        <f t="shared" si="17"/>
        <v>0</v>
      </c>
    </row>
    <row r="79" spans="50:60" x14ac:dyDescent="0.25">
      <c r="AX79" s="15">
        <f t="shared" si="11"/>
        <v>68</v>
      </c>
      <c r="AY79" s="15">
        <f t="shared" si="18"/>
        <v>0.35437020102394534</v>
      </c>
      <c r="AZ79" s="15">
        <f t="shared" si="19"/>
        <v>5.1656676157209285</v>
      </c>
      <c r="BA79" s="15">
        <f t="shared" si="12"/>
        <v>4.8300000000000003E-2</v>
      </c>
      <c r="BB79" s="15">
        <f t="shared" si="13"/>
        <v>17.734599999999993</v>
      </c>
      <c r="BD79" s="15">
        <f t="shared" si="14"/>
        <v>68</v>
      </c>
      <c r="BE79" s="15">
        <f t="shared" si="20"/>
        <v>1.5707951146372072</v>
      </c>
      <c r="BF79" s="15">
        <f t="shared" si="15"/>
        <v>8.0127475059113537E-12</v>
      </c>
      <c r="BG79" s="15">
        <f t="shared" si="16"/>
        <v>0</v>
      </c>
      <c r="BH79" s="15">
        <f t="shared" si="17"/>
        <v>0</v>
      </c>
    </row>
    <row r="80" spans="50:60" x14ac:dyDescent="0.25">
      <c r="AX80" s="15">
        <f t="shared" si="11"/>
        <v>69</v>
      </c>
      <c r="AY80" s="15">
        <f t="shared" si="18"/>
        <v>0.363516289738051</v>
      </c>
      <c r="AZ80" s="15">
        <f t="shared" si="19"/>
        <v>4.9383393033055833</v>
      </c>
      <c r="BA80" s="15">
        <f t="shared" si="12"/>
        <v>4.6199999999999998E-2</v>
      </c>
      <c r="BB80" s="15">
        <f t="shared" si="13"/>
        <v>17.780799999999992</v>
      </c>
      <c r="BD80" s="15">
        <f t="shared" si="14"/>
        <v>69</v>
      </c>
      <c r="BE80" s="15">
        <f t="shared" si="20"/>
        <v>1.5707951513692582</v>
      </c>
      <c r="BF80" s="15">
        <f t="shared" si="15"/>
        <v>7.5344843428527452E-12</v>
      </c>
      <c r="BG80" s="15">
        <f t="shared" si="16"/>
        <v>0</v>
      </c>
      <c r="BH80" s="15">
        <f t="shared" si="17"/>
        <v>0</v>
      </c>
    </row>
    <row r="81" spans="50:60" x14ac:dyDescent="0.25">
      <c r="AX81" s="15">
        <f t="shared" si="11"/>
        <v>70</v>
      </c>
      <c r="AY81" s="15">
        <f t="shared" si="18"/>
        <v>0.37266237845215666</v>
      </c>
      <c r="AZ81" s="15">
        <f t="shared" si="19"/>
        <v>4.720736444619555</v>
      </c>
      <c r="BA81" s="15">
        <f t="shared" si="12"/>
        <v>4.41E-2</v>
      </c>
      <c r="BB81" s="15">
        <f t="shared" si="13"/>
        <v>17.824899999999992</v>
      </c>
      <c r="BD81" s="15">
        <f t="shared" si="14"/>
        <v>70</v>
      </c>
      <c r="BE81" s="15">
        <f t="shared" si="20"/>
        <v>1.5707951881013091</v>
      </c>
      <c r="BF81" s="15">
        <f t="shared" si="15"/>
        <v>7.0709369693301907E-12</v>
      </c>
      <c r="BG81" s="15">
        <f t="shared" si="16"/>
        <v>0</v>
      </c>
      <c r="BH81" s="15">
        <f t="shared" si="17"/>
        <v>0</v>
      </c>
    </row>
    <row r="82" spans="50:60" x14ac:dyDescent="0.25">
      <c r="AX82" s="15">
        <f t="shared" si="11"/>
        <v>71</v>
      </c>
      <c r="AY82" s="15">
        <f t="shared" si="18"/>
        <v>0.38180846716626232</v>
      </c>
      <c r="AZ82" s="15">
        <f t="shared" si="19"/>
        <v>4.5124638526137133</v>
      </c>
      <c r="BA82" s="15">
        <f t="shared" si="12"/>
        <v>4.2200000000000001E-2</v>
      </c>
      <c r="BB82" s="15">
        <f t="shared" si="13"/>
        <v>17.867099999999994</v>
      </c>
      <c r="BD82" s="15">
        <f t="shared" si="14"/>
        <v>71</v>
      </c>
      <c r="BE82" s="15">
        <f t="shared" si="20"/>
        <v>1.5707952248333601</v>
      </c>
      <c r="BF82" s="15">
        <f t="shared" si="15"/>
        <v>6.6221053853436901E-12</v>
      </c>
      <c r="BG82" s="15">
        <f t="shared" si="16"/>
        <v>0</v>
      </c>
      <c r="BH82" s="15">
        <f t="shared" si="17"/>
        <v>0</v>
      </c>
    </row>
    <row r="83" spans="50:60" x14ac:dyDescent="0.25">
      <c r="AX83" s="15">
        <f t="shared" si="11"/>
        <v>72</v>
      </c>
      <c r="AY83" s="15">
        <f t="shared" si="18"/>
        <v>0.39095455588036798</v>
      </c>
      <c r="AZ83" s="15">
        <f t="shared" si="19"/>
        <v>4.3131408072075983</v>
      </c>
      <c r="BA83" s="15">
        <f t="shared" si="12"/>
        <v>4.0300000000000002E-2</v>
      </c>
      <c r="BB83" s="15">
        <f t="shared" si="13"/>
        <v>17.907399999999992</v>
      </c>
      <c r="BD83" s="15">
        <f t="shared" si="14"/>
        <v>72</v>
      </c>
      <c r="BE83" s="15">
        <f t="shared" si="20"/>
        <v>1.570795261565411</v>
      </c>
      <c r="BF83" s="15">
        <f t="shared" si="15"/>
        <v>6.187989590893237E-12</v>
      </c>
      <c r="BG83" s="15">
        <f t="shared" si="16"/>
        <v>0</v>
      </c>
      <c r="BH83" s="15">
        <f t="shared" si="17"/>
        <v>0</v>
      </c>
    </row>
    <row r="84" spans="50:60" x14ac:dyDescent="0.25">
      <c r="AX84" s="15">
        <f t="shared" si="11"/>
        <v>73</v>
      </c>
      <c r="AY84" s="15">
        <f t="shared" si="18"/>
        <v>0.40010064459447364</v>
      </c>
      <c r="AZ84" s="15">
        <f t="shared" si="19"/>
        <v>4.1224006373341711</v>
      </c>
      <c r="BA84" s="15">
        <f t="shared" si="12"/>
        <v>3.85E-2</v>
      </c>
      <c r="BB84" s="15">
        <f t="shared" si="13"/>
        <v>17.945899999999991</v>
      </c>
      <c r="BD84" s="15">
        <f t="shared" si="14"/>
        <v>73</v>
      </c>
      <c r="BE84" s="15">
        <f t="shared" si="20"/>
        <v>1.570795298297462</v>
      </c>
      <c r="BF84" s="15">
        <f t="shared" si="15"/>
        <v>5.7685895859788321E-12</v>
      </c>
      <c r="BG84" s="15">
        <f t="shared" si="16"/>
        <v>0</v>
      </c>
      <c r="BH84" s="15">
        <f t="shared" si="17"/>
        <v>0</v>
      </c>
    </row>
    <row r="85" spans="50:60" x14ac:dyDescent="0.25">
      <c r="AX85" s="15">
        <f t="shared" si="11"/>
        <v>74</v>
      </c>
      <c r="AY85" s="15">
        <f t="shared" si="18"/>
        <v>0.4092467333085793</v>
      </c>
      <c r="AZ85" s="15">
        <f t="shared" si="19"/>
        <v>3.93989030726532</v>
      </c>
      <c r="BA85" s="15">
        <f t="shared" si="12"/>
        <v>3.6799999999999999E-2</v>
      </c>
      <c r="BB85" s="15">
        <f t="shared" si="13"/>
        <v>17.982699999999991</v>
      </c>
      <c r="BD85" s="15">
        <f t="shared" si="14"/>
        <v>74</v>
      </c>
      <c r="BE85" s="15">
        <f t="shared" si="20"/>
        <v>1.570795335029513</v>
      </c>
      <c r="BF85" s="15">
        <f t="shared" si="15"/>
        <v>5.3639053706004667E-12</v>
      </c>
      <c r="BG85" s="15">
        <f t="shared" si="16"/>
        <v>0</v>
      </c>
      <c r="BH85" s="15">
        <f t="shared" si="17"/>
        <v>0</v>
      </c>
    </row>
    <row r="86" spans="50:60" x14ac:dyDescent="0.25">
      <c r="AX86" s="15">
        <f t="shared" si="11"/>
        <v>75</v>
      </c>
      <c r="AY86" s="15">
        <f t="shared" si="18"/>
        <v>0.41839282202268496</v>
      </c>
      <c r="AZ86" s="15">
        <f t="shared" si="19"/>
        <v>3.7652700078038057</v>
      </c>
      <c r="BA86" s="15">
        <f t="shared" si="12"/>
        <v>3.5200000000000002E-2</v>
      </c>
      <c r="BB86" s="15">
        <f t="shared" si="13"/>
        <v>18.01789999999999</v>
      </c>
      <c r="BD86" s="15">
        <f t="shared" si="14"/>
        <v>75</v>
      </c>
      <c r="BE86" s="15">
        <f t="shared" si="20"/>
        <v>1.5707953717615639</v>
      </c>
      <c r="BF86" s="15">
        <f t="shared" si="15"/>
        <v>4.9739369447581431E-12</v>
      </c>
      <c r="BG86" s="15">
        <f t="shared" si="16"/>
        <v>0</v>
      </c>
      <c r="BH86" s="15">
        <f t="shared" si="17"/>
        <v>0</v>
      </c>
    </row>
    <row r="87" spans="50:60" x14ac:dyDescent="0.25">
      <c r="AX87" s="15">
        <f t="shared" si="11"/>
        <v>76</v>
      </c>
      <c r="AY87" s="15">
        <f t="shared" si="18"/>
        <v>0.42753891073679062</v>
      </c>
      <c r="AZ87" s="15">
        <f t="shared" si="19"/>
        <v>3.5982127528685095</v>
      </c>
      <c r="BA87" s="15">
        <f t="shared" si="12"/>
        <v>3.3599999999999998E-2</v>
      </c>
      <c r="BB87" s="15">
        <f t="shared" si="13"/>
        <v>18.05149999999999</v>
      </c>
      <c r="BD87" s="15">
        <f t="shared" si="14"/>
        <v>76</v>
      </c>
      <c r="BE87" s="15">
        <f t="shared" si="20"/>
        <v>1.5707954084936149</v>
      </c>
      <c r="BF87" s="15">
        <f t="shared" si="15"/>
        <v>4.5986843084518548E-12</v>
      </c>
      <c r="BG87" s="15">
        <f t="shared" si="16"/>
        <v>0</v>
      </c>
      <c r="BH87" s="15">
        <f t="shared" si="17"/>
        <v>0</v>
      </c>
    </row>
    <row r="88" spans="50:60" x14ac:dyDescent="0.25">
      <c r="AX88" s="15">
        <f t="shared" si="11"/>
        <v>77</v>
      </c>
      <c r="AY88" s="15">
        <f t="shared" si="18"/>
        <v>0.43668499945089628</v>
      </c>
      <c r="AZ88" s="15">
        <f t="shared" si="19"/>
        <v>3.4384039819443375</v>
      </c>
      <c r="BA88" s="15">
        <f t="shared" si="12"/>
        <v>3.2099999999999997E-2</v>
      </c>
      <c r="BB88" s="15">
        <f t="shared" si="13"/>
        <v>18.08359999999999</v>
      </c>
      <c r="BD88" s="15">
        <f t="shared" si="14"/>
        <v>77</v>
      </c>
      <c r="BE88" s="15">
        <f t="shared" si="20"/>
        <v>1.5707954452256658</v>
      </c>
      <c r="BF88" s="15">
        <f t="shared" si="15"/>
        <v>4.2381474616816011E-12</v>
      </c>
      <c r="BG88" s="15">
        <f t="shared" si="16"/>
        <v>0</v>
      </c>
      <c r="BH88" s="15">
        <f t="shared" si="17"/>
        <v>0</v>
      </c>
    </row>
    <row r="89" spans="50:60" x14ac:dyDescent="0.25">
      <c r="AX89" s="15">
        <f t="shared" si="11"/>
        <v>78</v>
      </c>
      <c r="AY89" s="15">
        <f t="shared" si="18"/>
        <v>0.44583108816500194</v>
      </c>
      <c r="AZ89" s="15">
        <f t="shared" si="19"/>
        <v>3.2855411688157576</v>
      </c>
      <c r="BA89" s="15">
        <f t="shared" si="12"/>
        <v>3.0700000000000002E-2</v>
      </c>
      <c r="BB89" s="15">
        <f t="shared" si="13"/>
        <v>18.114299999999989</v>
      </c>
      <c r="BD89" s="15">
        <f t="shared" si="14"/>
        <v>78</v>
      </c>
      <c r="BE89" s="15">
        <f t="shared" si="20"/>
        <v>1.5707954819577168</v>
      </c>
      <c r="BF89" s="15">
        <f t="shared" si="15"/>
        <v>3.8923264044473771E-12</v>
      </c>
      <c r="BG89" s="15">
        <f t="shared" si="16"/>
        <v>0</v>
      </c>
      <c r="BH89" s="15">
        <f t="shared" si="17"/>
        <v>0</v>
      </c>
    </row>
    <row r="90" spans="50:60" x14ac:dyDescent="0.25">
      <c r="AX90" s="15">
        <f t="shared" si="11"/>
        <v>79</v>
      </c>
      <c r="AY90" s="15">
        <f t="shared" si="18"/>
        <v>0.4549771768791076</v>
      </c>
      <c r="AZ90" s="15">
        <f t="shared" si="19"/>
        <v>3.1393334369536858</v>
      </c>
      <c r="BA90" s="15">
        <f t="shared" si="12"/>
        <v>2.93E-2</v>
      </c>
      <c r="BB90" s="15">
        <f t="shared" si="13"/>
        <v>18.143599999999989</v>
      </c>
      <c r="BD90" s="15">
        <f t="shared" si="14"/>
        <v>79</v>
      </c>
      <c r="BE90" s="15">
        <f t="shared" si="20"/>
        <v>1.5707955186897677</v>
      </c>
      <c r="BF90" s="15">
        <f t="shared" si="15"/>
        <v>3.5612211367491804E-12</v>
      </c>
      <c r="BG90" s="15">
        <f t="shared" si="16"/>
        <v>0</v>
      </c>
      <c r="BH90" s="15">
        <f t="shared" si="17"/>
        <v>0</v>
      </c>
    </row>
    <row r="91" spans="50:60" x14ac:dyDescent="0.25">
      <c r="AX91" s="15">
        <f t="shared" si="11"/>
        <v>80</v>
      </c>
      <c r="AY91" s="15">
        <f t="shared" si="18"/>
        <v>0.46412326559321326</v>
      </c>
      <c r="AZ91" s="15">
        <f t="shared" si="19"/>
        <v>2.9995011818791713</v>
      </c>
      <c r="BA91" s="15">
        <f t="shared" si="12"/>
        <v>2.8000000000000001E-2</v>
      </c>
      <c r="BB91" s="15">
        <f t="shared" si="13"/>
        <v>18.171599999999987</v>
      </c>
      <c r="BD91" s="15">
        <f t="shared" si="14"/>
        <v>80</v>
      </c>
      <c r="BE91" s="15">
        <f t="shared" si="20"/>
        <v>1.5707955554218187</v>
      </c>
      <c r="BF91" s="15">
        <f t="shared" si="15"/>
        <v>3.2448316585870106E-12</v>
      </c>
      <c r="BG91" s="15">
        <f t="shared" si="16"/>
        <v>0</v>
      </c>
      <c r="BH91" s="15">
        <f t="shared" si="17"/>
        <v>0</v>
      </c>
    </row>
    <row r="92" spans="50:60" x14ac:dyDescent="0.25">
      <c r="AX92" s="15">
        <f t="shared" si="11"/>
        <v>81</v>
      </c>
      <c r="AY92" s="15">
        <f t="shared" si="18"/>
        <v>0.47326935430731892</v>
      </c>
      <c r="AZ92" s="15">
        <f t="shared" si="19"/>
        <v>2.865775700783908</v>
      </c>
      <c r="BA92" s="15">
        <f t="shared" si="12"/>
        <v>2.6800000000000001E-2</v>
      </c>
      <c r="BB92" s="15">
        <f t="shared" si="13"/>
        <v>18.198399999999989</v>
      </c>
      <c r="BD92" s="15">
        <f t="shared" si="14"/>
        <v>81</v>
      </c>
      <c r="BE92" s="15">
        <f t="shared" si="20"/>
        <v>1.5707955921538697</v>
      </c>
      <c r="BF92" s="15">
        <f t="shared" si="15"/>
        <v>2.9431579699608636E-12</v>
      </c>
      <c r="BG92" s="15">
        <f t="shared" si="16"/>
        <v>0</v>
      </c>
      <c r="BH92" s="15">
        <f t="shared" si="17"/>
        <v>0</v>
      </c>
    </row>
    <row r="93" spans="50:60" x14ac:dyDescent="0.25">
      <c r="AX93" s="15">
        <f t="shared" si="11"/>
        <v>82</v>
      </c>
      <c r="AY93" s="15">
        <f t="shared" si="18"/>
        <v>0.48241544302142458</v>
      </c>
      <c r="AZ93" s="15">
        <f t="shared" si="19"/>
        <v>2.7378988296470226</v>
      </c>
      <c r="BA93" s="15">
        <f t="shared" si="12"/>
        <v>2.5600000000000001E-2</v>
      </c>
      <c r="BB93" s="15">
        <f t="shared" si="13"/>
        <v>18.22399999999999</v>
      </c>
      <c r="BD93" s="15">
        <f t="shared" si="14"/>
        <v>82</v>
      </c>
      <c r="BE93" s="15">
        <f t="shared" si="20"/>
        <v>1.5707956288859206</v>
      </c>
      <c r="BF93" s="15">
        <f t="shared" si="15"/>
        <v>2.6562000708707366E-12</v>
      </c>
      <c r="BG93" s="15">
        <f t="shared" si="16"/>
        <v>0</v>
      </c>
      <c r="BH93" s="15">
        <f t="shared" si="17"/>
        <v>0</v>
      </c>
    </row>
    <row r="94" spans="50:60" x14ac:dyDescent="0.25">
      <c r="AX94" s="15">
        <f t="shared" si="11"/>
        <v>83</v>
      </c>
      <c r="AY94" s="15">
        <f t="shared" si="18"/>
        <v>0.49156153173553024</v>
      </c>
      <c r="AZ94" s="15">
        <f t="shared" si="19"/>
        <v>2.6156225880496353</v>
      </c>
      <c r="BA94" s="15">
        <f t="shared" si="12"/>
        <v>2.4400000000000002E-2</v>
      </c>
      <c r="BB94" s="15">
        <f t="shared" si="13"/>
        <v>18.24839999999999</v>
      </c>
      <c r="BD94" s="15">
        <f t="shared" si="14"/>
        <v>83</v>
      </c>
      <c r="BE94" s="15">
        <f t="shared" si="20"/>
        <v>1.5707956656179716</v>
      </c>
      <c r="BF94" s="15">
        <f t="shared" si="15"/>
        <v>2.3839579613166284E-12</v>
      </c>
      <c r="BG94" s="15">
        <f t="shared" si="16"/>
        <v>0</v>
      </c>
      <c r="BH94" s="15">
        <f t="shared" si="17"/>
        <v>0</v>
      </c>
    </row>
    <row r="95" spans="50:60" x14ac:dyDescent="0.25">
      <c r="AX95" s="15">
        <f t="shared" si="11"/>
        <v>84</v>
      </c>
      <c r="AY95" s="15">
        <f t="shared" si="18"/>
        <v>0.5007076204496359</v>
      </c>
      <c r="AZ95" s="15">
        <f t="shared" si="19"/>
        <v>2.4987088318533202</v>
      </c>
      <c r="BA95" s="15">
        <f t="shared" si="12"/>
        <v>2.3300000000000001E-2</v>
      </c>
      <c r="BB95" s="15">
        <f t="shared" si="13"/>
        <v>18.271699999999989</v>
      </c>
      <c r="BD95" s="15">
        <f t="shared" si="14"/>
        <v>84</v>
      </c>
      <c r="BE95" s="15">
        <f t="shared" si="20"/>
        <v>1.5707957023500225</v>
      </c>
      <c r="BF95" s="15">
        <f t="shared" si="15"/>
        <v>2.126431641298537E-12</v>
      </c>
      <c r="BG95" s="15">
        <f t="shared" si="16"/>
        <v>0</v>
      </c>
      <c r="BH95" s="15">
        <f t="shared" si="17"/>
        <v>0</v>
      </c>
    </row>
    <row r="96" spans="50:60" x14ac:dyDescent="0.25">
      <c r="AX96" s="15">
        <f t="shared" si="11"/>
        <v>85</v>
      </c>
      <c r="AY96" s="15">
        <f t="shared" si="18"/>
        <v>0.50985370916374162</v>
      </c>
      <c r="AZ96" s="15">
        <f t="shared" si="19"/>
        <v>2.3869289138757392</v>
      </c>
      <c r="BA96" s="15">
        <f t="shared" si="12"/>
        <v>2.23E-2</v>
      </c>
      <c r="BB96" s="15">
        <f t="shared" si="13"/>
        <v>18.29399999999999</v>
      </c>
      <c r="BD96" s="15">
        <f t="shared" si="14"/>
        <v>85</v>
      </c>
      <c r="BE96" s="15">
        <f t="shared" si="20"/>
        <v>1.5707957390820735</v>
      </c>
      <c r="BF96" s="15">
        <f t="shared" si="15"/>
        <v>1.8836211108164595E-12</v>
      </c>
      <c r="BG96" s="15">
        <f t="shared" si="16"/>
        <v>0</v>
      </c>
      <c r="BH96" s="15">
        <f t="shared" si="17"/>
        <v>0</v>
      </c>
    </row>
    <row r="97" spans="50:60" x14ac:dyDescent="0.25">
      <c r="AX97" s="15">
        <f t="shared" si="11"/>
        <v>86</v>
      </c>
      <c r="AY97" s="15">
        <f t="shared" si="18"/>
        <v>0.51899979787784734</v>
      </c>
      <c r="AZ97" s="15">
        <f t="shared" si="19"/>
        <v>2.2800633526661538</v>
      </c>
      <c r="BA97" s="15">
        <f t="shared" si="12"/>
        <v>2.1299999999999999E-2</v>
      </c>
      <c r="BB97" s="15">
        <f t="shared" si="13"/>
        <v>18.31529999999999</v>
      </c>
      <c r="BD97" s="15">
        <f t="shared" si="14"/>
        <v>86</v>
      </c>
      <c r="BE97" s="15">
        <f t="shared" si="20"/>
        <v>1.5707957758141244</v>
      </c>
      <c r="BF97" s="15">
        <f t="shared" si="15"/>
        <v>1.655526369870395E-12</v>
      </c>
      <c r="BG97" s="15">
        <f t="shared" si="16"/>
        <v>0</v>
      </c>
      <c r="BH97" s="15">
        <f t="shared" si="17"/>
        <v>0</v>
      </c>
    </row>
    <row r="98" spans="50:60" x14ac:dyDescent="0.25">
      <c r="AX98" s="15">
        <f t="shared" si="11"/>
        <v>87</v>
      </c>
      <c r="AY98" s="15">
        <f t="shared" si="18"/>
        <v>0.52814588659195305</v>
      </c>
      <c r="AZ98" s="15">
        <f t="shared" si="19"/>
        <v>2.1779015094552578</v>
      </c>
      <c r="BA98" s="15">
        <f t="shared" si="12"/>
        <v>2.0299999999999999E-2</v>
      </c>
      <c r="BB98" s="15">
        <f t="shared" si="13"/>
        <v>18.335599999999989</v>
      </c>
      <c r="BD98" s="15">
        <f t="shared" si="14"/>
        <v>87</v>
      </c>
      <c r="BE98" s="15">
        <f t="shared" si="20"/>
        <v>1.5707958125461754</v>
      </c>
      <c r="BF98" s="15">
        <f t="shared" si="15"/>
        <v>1.4421474184603408E-12</v>
      </c>
      <c r="BG98" s="15">
        <f t="shared" si="16"/>
        <v>0</v>
      </c>
      <c r="BH98" s="15">
        <f t="shared" si="17"/>
        <v>0</v>
      </c>
    </row>
    <row r="99" spans="50:60" x14ac:dyDescent="0.25">
      <c r="AX99" s="15">
        <f t="shared" si="11"/>
        <v>88</v>
      </c>
      <c r="AY99" s="15">
        <f t="shared" si="18"/>
        <v>0.53729197530605877</v>
      </c>
      <c r="AZ99" s="15">
        <f t="shared" si="19"/>
        <v>2.0802412733276574</v>
      </c>
      <c r="BA99" s="15">
        <f t="shared" si="12"/>
        <v>1.9400000000000001E-2</v>
      </c>
      <c r="BB99" s="15">
        <f t="shared" si="13"/>
        <v>18.35499999999999</v>
      </c>
      <c r="BD99" s="15">
        <f t="shared" si="14"/>
        <v>88</v>
      </c>
      <c r="BE99" s="15">
        <f t="shared" si="20"/>
        <v>1.5707958492782264</v>
      </c>
      <c r="BF99" s="15">
        <f t="shared" si="15"/>
        <v>1.2434842565862961E-12</v>
      </c>
      <c r="BG99" s="15">
        <f t="shared" si="16"/>
        <v>0</v>
      </c>
      <c r="BH99" s="15">
        <f t="shared" si="17"/>
        <v>0</v>
      </c>
    </row>
    <row r="100" spans="50:60" x14ac:dyDescent="0.25">
      <c r="AX100" s="15">
        <f t="shared" si="11"/>
        <v>89</v>
      </c>
      <c r="AY100" s="15">
        <f t="shared" si="18"/>
        <v>0.54643806402016448</v>
      </c>
      <c r="AZ100" s="15">
        <f t="shared" si="19"/>
        <v>1.9868887546412666</v>
      </c>
      <c r="BA100" s="15">
        <f t="shared" si="12"/>
        <v>1.8499999999999999E-2</v>
      </c>
      <c r="BB100" s="15">
        <f t="shared" si="13"/>
        <v>18.373499999999989</v>
      </c>
      <c r="BD100" s="15">
        <f t="shared" si="14"/>
        <v>89</v>
      </c>
      <c r="BE100" s="15">
        <f t="shared" si="20"/>
        <v>1.5707958860102773</v>
      </c>
      <c r="BF100" s="15">
        <f t="shared" si="15"/>
        <v>1.0595368842482587E-12</v>
      </c>
      <c r="BG100" s="15">
        <f t="shared" si="16"/>
        <v>0</v>
      </c>
      <c r="BH100" s="15">
        <f t="shared" si="17"/>
        <v>0</v>
      </c>
    </row>
    <row r="101" spans="50:60" x14ac:dyDescent="0.25">
      <c r="AX101" s="15">
        <f t="shared" si="11"/>
        <v>90</v>
      </c>
      <c r="AY101" s="15">
        <f t="shared" si="18"/>
        <v>0.5555841527342702</v>
      </c>
      <c r="AZ101" s="15">
        <f t="shared" si="19"/>
        <v>1.8976579866957439</v>
      </c>
      <c r="BA101" s="15">
        <f t="shared" si="12"/>
        <v>1.77E-2</v>
      </c>
      <c r="BB101" s="15">
        <f t="shared" si="13"/>
        <v>18.391199999999991</v>
      </c>
      <c r="BD101" s="15">
        <f t="shared" si="14"/>
        <v>90</v>
      </c>
      <c r="BE101" s="15">
        <f t="shared" si="20"/>
        <v>1.5707959227423283</v>
      </c>
      <c r="BF101" s="15">
        <f t="shared" si="15"/>
        <v>8.9030530144622734E-13</v>
      </c>
      <c r="BG101" s="15">
        <f t="shared" si="16"/>
        <v>0</v>
      </c>
      <c r="BH101" s="15">
        <f t="shared" si="17"/>
        <v>0</v>
      </c>
    </row>
    <row r="102" spans="50:60" x14ac:dyDescent="0.25">
      <c r="AX102" s="15">
        <f t="shared" si="11"/>
        <v>91</v>
      </c>
      <c r="AY102" s="15">
        <f t="shared" si="18"/>
        <v>0.56473024144837591</v>
      </c>
      <c r="AZ102" s="15">
        <f t="shared" si="19"/>
        <v>1.8123706356318359</v>
      </c>
      <c r="BA102" s="15">
        <f t="shared" si="12"/>
        <v>1.6899999999999998E-2</v>
      </c>
      <c r="BB102" s="15">
        <f t="shared" si="13"/>
        <v>18.40809999999999</v>
      </c>
      <c r="BD102" s="15">
        <f t="shared" si="14"/>
        <v>91</v>
      </c>
      <c r="BE102" s="15">
        <f t="shared" si="20"/>
        <v>1.5707959594743792</v>
      </c>
      <c r="BF102" s="15">
        <f t="shared" si="15"/>
        <v>7.3578950818020138E-13</v>
      </c>
      <c r="BG102" s="15">
        <f t="shared" si="16"/>
        <v>0</v>
      </c>
      <c r="BH102" s="15">
        <f t="shared" si="17"/>
        <v>0</v>
      </c>
    </row>
    <row r="103" spans="50:60" x14ac:dyDescent="0.25">
      <c r="AX103" s="15">
        <f t="shared" si="11"/>
        <v>92</v>
      </c>
      <c r="AY103" s="15">
        <f t="shared" si="18"/>
        <v>0.57387633016248163</v>
      </c>
      <c r="AZ103" s="15">
        <f t="shared" si="19"/>
        <v>1.7308557185250177</v>
      </c>
      <c r="BA103" s="15">
        <f t="shared" si="12"/>
        <v>1.6199999999999999E-2</v>
      </c>
      <c r="BB103" s="15">
        <f t="shared" si="13"/>
        <v>18.424299999999992</v>
      </c>
      <c r="BD103" s="15">
        <f t="shared" si="14"/>
        <v>92</v>
      </c>
      <c r="BE103" s="15">
        <f t="shared" si="20"/>
        <v>1.5707959962064302</v>
      </c>
      <c r="BF103" s="15">
        <f t="shared" si="15"/>
        <v>5.9598950445017857E-13</v>
      </c>
      <c r="BG103" s="15">
        <f t="shared" si="16"/>
        <v>0</v>
      </c>
      <c r="BH103" s="15">
        <f t="shared" si="17"/>
        <v>0</v>
      </c>
    </row>
    <row r="104" spans="50:60" x14ac:dyDescent="0.25">
      <c r="AX104" s="15">
        <f t="shared" si="11"/>
        <v>93</v>
      </c>
      <c r="AY104" s="15">
        <f t="shared" si="18"/>
        <v>0.58302241887658734</v>
      </c>
      <c r="AZ104" s="15">
        <f t="shared" si="19"/>
        <v>1.6529493296199067</v>
      </c>
      <c r="BA104" s="15">
        <f t="shared" si="12"/>
        <v>1.54E-2</v>
      </c>
      <c r="BB104" s="15">
        <f t="shared" si="13"/>
        <v>18.439699999999991</v>
      </c>
      <c r="BD104" s="15">
        <f t="shared" si="14"/>
        <v>93</v>
      </c>
      <c r="BE104" s="15">
        <f t="shared" si="20"/>
        <v>1.5707960329384811</v>
      </c>
      <c r="BF104" s="15">
        <f t="shared" si="15"/>
        <v>4.709052902561587E-13</v>
      </c>
      <c r="BG104" s="15">
        <f t="shared" si="16"/>
        <v>0</v>
      </c>
      <c r="BH104" s="15">
        <f t="shared" si="17"/>
        <v>0</v>
      </c>
    </row>
    <row r="105" spans="50:60" x14ac:dyDescent="0.25">
      <c r="AX105" s="15">
        <f t="shared" si="11"/>
        <v>94</v>
      </c>
      <c r="AY105" s="15">
        <f t="shared" si="18"/>
        <v>0.59216850759069306</v>
      </c>
      <c r="AZ105" s="15">
        <f t="shared" si="19"/>
        <v>1.5784943746367051</v>
      </c>
      <c r="BA105" s="15">
        <f t="shared" si="12"/>
        <v>1.47E-2</v>
      </c>
      <c r="BB105" s="15">
        <f t="shared" si="13"/>
        <v>18.454399999999993</v>
      </c>
      <c r="BD105" s="15">
        <f t="shared" si="14"/>
        <v>94</v>
      </c>
      <c r="BE105" s="15">
        <f t="shared" si="20"/>
        <v>1.5707960696705321</v>
      </c>
      <c r="BF105" s="15">
        <f t="shared" si="15"/>
        <v>3.6053686559814031E-13</v>
      </c>
      <c r="BG105" s="15">
        <f t="shared" si="16"/>
        <v>0</v>
      </c>
      <c r="BH105" s="15">
        <f t="shared" si="17"/>
        <v>0</v>
      </c>
    </row>
    <row r="106" spans="50:60" x14ac:dyDescent="0.25">
      <c r="AX106" s="15">
        <f t="shared" si="11"/>
        <v>95</v>
      </c>
      <c r="AY106" s="15">
        <f t="shared" si="18"/>
        <v>0.60131459630479878</v>
      </c>
      <c r="AZ106" s="15">
        <f t="shared" si="19"/>
        <v>1.5073403130670922</v>
      </c>
      <c r="BA106" s="15">
        <f t="shared" si="12"/>
        <v>1.41E-2</v>
      </c>
      <c r="BB106" s="15">
        <f t="shared" si="13"/>
        <v>18.468499999999992</v>
      </c>
      <c r="BD106" s="15">
        <f t="shared" si="14"/>
        <v>95</v>
      </c>
      <c r="BE106" s="15">
        <f t="shared" si="20"/>
        <v>1.570796106402583</v>
      </c>
      <c r="BF106" s="15">
        <f t="shared" si="15"/>
        <v>2.648842304761228E-13</v>
      </c>
      <c r="BG106" s="15">
        <f t="shared" si="16"/>
        <v>0</v>
      </c>
      <c r="BH106" s="15">
        <f t="shared" si="17"/>
        <v>0</v>
      </c>
    </row>
    <row r="107" spans="50:60" x14ac:dyDescent="0.25">
      <c r="AX107" s="15">
        <f t="shared" si="11"/>
        <v>96</v>
      </c>
      <c r="AY107" s="15">
        <f t="shared" si="18"/>
        <v>0.61046068501890449</v>
      </c>
      <c r="AZ107" s="15">
        <f t="shared" si="19"/>
        <v>1.4393429083646105</v>
      </c>
      <c r="BA107" s="15">
        <f t="shared" si="12"/>
        <v>1.34E-2</v>
      </c>
      <c r="BB107" s="15">
        <f t="shared" si="13"/>
        <v>18.481899999999992</v>
      </c>
      <c r="BD107" s="15">
        <f t="shared" si="14"/>
        <v>96</v>
      </c>
      <c r="BE107" s="15">
        <f t="shared" si="20"/>
        <v>1.570796143134634</v>
      </c>
      <c r="BF107" s="15">
        <f t="shared" si="15"/>
        <v>1.8394738489010529E-13</v>
      </c>
      <c r="BG107" s="15">
        <f t="shared" si="16"/>
        <v>0</v>
      </c>
      <c r="BH107" s="15">
        <f t="shared" si="17"/>
        <v>0</v>
      </c>
    </row>
    <row r="108" spans="50:60" x14ac:dyDescent="0.25">
      <c r="AX108" s="15">
        <f t="shared" si="11"/>
        <v>97</v>
      </c>
      <c r="AY108" s="15">
        <f t="shared" si="18"/>
        <v>0.61960677373301021</v>
      </c>
      <c r="AZ108" s="15">
        <f t="shared" si="19"/>
        <v>1.3743639859234551</v>
      </c>
      <c r="BA108" s="15">
        <f t="shared" si="12"/>
        <v>1.2800000000000001E-2</v>
      </c>
      <c r="BB108" s="15">
        <f t="shared" si="13"/>
        <v>18.494699999999991</v>
      </c>
      <c r="BD108" s="15">
        <f t="shared" si="14"/>
        <v>97</v>
      </c>
      <c r="BE108" s="15">
        <f t="shared" si="20"/>
        <v>1.570796179866685</v>
      </c>
      <c r="BF108" s="15">
        <f t="shared" si="15"/>
        <v>1.1772632884008718E-13</v>
      </c>
      <c r="BG108" s="15">
        <f t="shared" si="16"/>
        <v>0</v>
      </c>
      <c r="BH108" s="15">
        <f t="shared" si="17"/>
        <v>0</v>
      </c>
    </row>
    <row r="109" spans="50:60" x14ac:dyDescent="0.25">
      <c r="AX109" s="15">
        <f t="shared" si="11"/>
        <v>98</v>
      </c>
      <c r="AY109" s="15">
        <f t="shared" si="18"/>
        <v>0.62875286244711592</v>
      </c>
      <c r="AZ109" s="15">
        <f t="shared" si="19"/>
        <v>1.3122711987297608</v>
      </c>
      <c r="BA109" s="15">
        <f t="shared" si="12"/>
        <v>1.2200000000000001E-2</v>
      </c>
      <c r="BB109" s="15">
        <f t="shared" si="13"/>
        <v>18.506899999999991</v>
      </c>
      <c r="BD109" s="15">
        <f t="shared" si="14"/>
        <v>98</v>
      </c>
      <c r="BE109" s="15">
        <f t="shared" si="20"/>
        <v>1.5707962165987359</v>
      </c>
      <c r="BF109" s="15">
        <f t="shared" si="15"/>
        <v>6.6221062326067936E-14</v>
      </c>
      <c r="BG109" s="15">
        <f t="shared" si="16"/>
        <v>0</v>
      </c>
      <c r="BH109" s="15">
        <f t="shared" si="17"/>
        <v>0</v>
      </c>
    </row>
    <row r="110" spans="50:60" x14ac:dyDescent="0.25">
      <c r="AX110" s="15">
        <f t="shared" si="11"/>
        <v>99</v>
      </c>
      <c r="AY110" s="15">
        <f t="shared" si="18"/>
        <v>0.63789895116122164</v>
      </c>
      <c r="AZ110" s="15">
        <f t="shared" si="19"/>
        <v>1.252937800560741</v>
      </c>
      <c r="BA110" s="15">
        <f t="shared" si="12"/>
        <v>1.17E-2</v>
      </c>
      <c r="BB110" s="15">
        <f t="shared" si="13"/>
        <v>18.518599999999992</v>
      </c>
      <c r="BD110" s="15">
        <f t="shared" si="14"/>
        <v>99</v>
      </c>
      <c r="BE110" s="15">
        <f t="shared" si="20"/>
        <v>1.5707962533307869</v>
      </c>
      <c r="BF110" s="15">
        <f t="shared" si="15"/>
        <v>2.9431585348047235E-14</v>
      </c>
      <c r="BG110" s="15">
        <f t="shared" si="16"/>
        <v>0</v>
      </c>
      <c r="BH110" s="15">
        <f t="shared" si="17"/>
        <v>0</v>
      </c>
    </row>
    <row r="111" spans="50:60" x14ac:dyDescent="0.25">
      <c r="AX111" s="15">
        <f t="shared" si="11"/>
        <v>100</v>
      </c>
      <c r="AY111" s="15">
        <f t="shared" si="18"/>
        <v>0.64704503987532735</v>
      </c>
      <c r="AZ111" s="15">
        <f t="shared" si="19"/>
        <v>1.1962424265994109</v>
      </c>
      <c r="BA111" s="15">
        <f t="shared" si="12"/>
        <v>1.12E-2</v>
      </c>
      <c r="BB111" s="15">
        <f t="shared" si="13"/>
        <v>18.529799999999991</v>
      </c>
      <c r="BD111" s="15">
        <f t="shared" si="14"/>
        <v>100</v>
      </c>
      <c r="BE111" s="15">
        <f t="shared" si="20"/>
        <v>1.5707962900628378</v>
      </c>
      <c r="BF111" s="15">
        <f t="shared" si="15"/>
        <v>7.3578979060247622E-15</v>
      </c>
      <c r="BG111" s="15">
        <f t="shared" si="16"/>
        <v>0</v>
      </c>
      <c r="BH111" s="15">
        <f t="shared" si="17"/>
        <v>0</v>
      </c>
    </row>
    <row r="112" spans="50:60" x14ac:dyDescent="0.25">
      <c r="AX112" s="15">
        <f t="shared" si="11"/>
        <v>101</v>
      </c>
      <c r="AY112" s="15">
        <f t="shared" si="18"/>
        <v>0.65619112858943307</v>
      </c>
      <c r="AZ112" s="15">
        <f t="shared" si="19"/>
        <v>1.1420688813260034</v>
      </c>
      <c r="BA112" s="15">
        <f t="shared" si="12"/>
        <v>1.06E-2</v>
      </c>
      <c r="BB112" s="15">
        <f t="shared" si="13"/>
        <v>18.540399999999991</v>
      </c>
      <c r="BD112" s="15">
        <f t="shared" si="14"/>
        <v>101</v>
      </c>
      <c r="BE112" s="15">
        <f t="shared" si="20"/>
        <v>1.5707963267948888</v>
      </c>
      <c r="BF112" s="15">
        <f t="shared" si="15"/>
        <v>3.3457951956722305E-28</v>
      </c>
      <c r="BG112" s="15">
        <f t="shared" si="16"/>
        <v>0</v>
      </c>
      <c r="BH112" s="15">
        <f t="shared" si="17"/>
        <v>0</v>
      </c>
    </row>
    <row r="113" spans="50:60" x14ac:dyDescent="0.25">
      <c r="AX113" s="15">
        <f t="shared" si="11"/>
        <v>102</v>
      </c>
      <c r="AY113" s="15">
        <f t="shared" si="18"/>
        <v>0.66533721730353879</v>
      </c>
      <c r="AZ113" s="15">
        <f t="shared" si="19"/>
        <v>1.0903059335415055</v>
      </c>
      <c r="BA113" s="15">
        <f t="shared" si="12"/>
        <v>1.0200000000000001E-2</v>
      </c>
      <c r="BB113" s="15">
        <f t="shared" si="13"/>
        <v>18.550599999999992</v>
      </c>
      <c r="BD113" s="15">
        <f t="shared" si="14"/>
        <v>102</v>
      </c>
      <c r="BE113" s="15">
        <f t="shared" si="20"/>
        <v>1.5707963635269397</v>
      </c>
      <c r="BF113" s="15">
        <f t="shared" si="15"/>
        <v>7.3578916299739067E-15</v>
      </c>
      <c r="BG113" s="15">
        <f t="shared" si="16"/>
        <v>0</v>
      </c>
      <c r="BH113" s="15">
        <f t="shared" si="17"/>
        <v>0</v>
      </c>
    </row>
    <row r="114" spans="50:60" x14ac:dyDescent="0.25">
      <c r="AX114" s="15">
        <f t="shared" si="11"/>
        <v>103</v>
      </c>
      <c r="AY114" s="15">
        <f t="shared" si="18"/>
        <v>0.6744833060176445</v>
      </c>
      <c r="AZ114" s="15">
        <f t="shared" si="19"/>
        <v>1.0408471183739307</v>
      </c>
      <c r="BA114" s="15">
        <f t="shared" si="12"/>
        <v>9.7000000000000003E-3</v>
      </c>
      <c r="BB114" s="15">
        <f t="shared" si="13"/>
        <v>18.560299999999991</v>
      </c>
      <c r="BD114" s="15">
        <f t="shared" si="14"/>
        <v>103</v>
      </c>
      <c r="BE114" s="15">
        <f t="shared" si="20"/>
        <v>1.5707964002589907</v>
      </c>
      <c r="BF114" s="15">
        <f t="shared" si="15"/>
        <v>2.9431572795945528E-14</v>
      </c>
      <c r="BG114" s="15">
        <f t="shared" si="16"/>
        <v>0</v>
      </c>
      <c r="BH114" s="15">
        <f t="shared" si="17"/>
        <v>0</v>
      </c>
    </row>
    <row r="115" spans="50:60" x14ac:dyDescent="0.25">
      <c r="AX115" s="15">
        <f t="shared" si="11"/>
        <v>104</v>
      </c>
      <c r="AY115" s="15">
        <f t="shared" si="18"/>
        <v>0.68362939473175022</v>
      </c>
      <c r="AZ115" s="15">
        <f t="shared" si="19"/>
        <v>0.99359054611394093</v>
      </c>
      <c r="BA115" s="15">
        <f t="shared" si="12"/>
        <v>9.2999999999999992E-3</v>
      </c>
      <c r="BB115" s="15">
        <f t="shared" si="13"/>
        <v>18.569599999999991</v>
      </c>
      <c r="BD115" s="15">
        <f t="shared" si="14"/>
        <v>104</v>
      </c>
      <c r="BE115" s="15">
        <f t="shared" si="20"/>
        <v>1.5707964369910417</v>
      </c>
      <c r="BF115" s="15">
        <f t="shared" si="15"/>
        <v>6.6221043497915374E-14</v>
      </c>
      <c r="BG115" s="15">
        <f t="shared" si="16"/>
        <v>0</v>
      </c>
      <c r="BH115" s="15">
        <f t="shared" si="17"/>
        <v>0</v>
      </c>
    </row>
    <row r="116" spans="50:60" x14ac:dyDescent="0.25">
      <c r="AX116" s="15">
        <f t="shared" si="11"/>
        <v>105</v>
      </c>
      <c r="AY116" s="15">
        <f t="shared" si="18"/>
        <v>0.69277548344585593</v>
      </c>
      <c r="AZ116" s="15">
        <f t="shared" si="19"/>
        <v>0.94843871772317911</v>
      </c>
      <c r="BA116" s="15">
        <f t="shared" si="12"/>
        <v>8.8000000000000005E-3</v>
      </c>
      <c r="BB116" s="15">
        <f t="shared" si="13"/>
        <v>18.578399999999991</v>
      </c>
      <c r="BD116" s="15">
        <f t="shared" si="14"/>
        <v>105</v>
      </c>
      <c r="BE116" s="15">
        <f t="shared" si="20"/>
        <v>1.5707964737230926</v>
      </c>
      <c r="BF116" s="15">
        <f t="shared" si="15"/>
        <v>1.1772630373588374E-13</v>
      </c>
      <c r="BG116" s="15">
        <f t="shared" si="16"/>
        <v>0</v>
      </c>
      <c r="BH116" s="15">
        <f t="shared" si="17"/>
        <v>0</v>
      </c>
    </row>
    <row r="117" spans="50:60" x14ac:dyDescent="0.25">
      <c r="AX117" s="15">
        <f t="shared" si="11"/>
        <v>106</v>
      </c>
      <c r="AY117" s="15">
        <f t="shared" si="18"/>
        <v>0.70192157215996165</v>
      </c>
      <c r="AZ117" s="15">
        <f t="shared" si="19"/>
        <v>0.90529834685614297</v>
      </c>
      <c r="BA117" s="15">
        <f t="shared" si="12"/>
        <v>8.3999999999999995E-3</v>
      </c>
      <c r="BB117" s="15">
        <f t="shared" si="13"/>
        <v>18.586799999999993</v>
      </c>
      <c r="BD117" s="15">
        <f t="shared" si="14"/>
        <v>106</v>
      </c>
      <c r="BE117" s="15">
        <f t="shared" si="20"/>
        <v>1.5707965104551436</v>
      </c>
      <c r="BF117" s="15">
        <f t="shared" si="15"/>
        <v>1.8394735350985101E-13</v>
      </c>
      <c r="BG117" s="15">
        <f t="shared" si="16"/>
        <v>0</v>
      </c>
      <c r="BH117" s="15">
        <f t="shared" si="17"/>
        <v>0</v>
      </c>
    </row>
    <row r="118" spans="50:60" x14ac:dyDescent="0.25">
      <c r="AX118" s="15">
        <f t="shared" si="11"/>
        <v>107</v>
      </c>
      <c r="AY118" s="15">
        <f t="shared" si="18"/>
        <v>0.71106766087406736</v>
      </c>
      <c r="AZ118" s="15">
        <f t="shared" si="19"/>
        <v>0.86408018823448274</v>
      </c>
      <c r="BA118" s="15">
        <f t="shared" si="12"/>
        <v>8.0000000000000002E-3</v>
      </c>
      <c r="BB118" s="15">
        <f t="shared" si="13"/>
        <v>18.594799999999992</v>
      </c>
      <c r="BD118" s="15">
        <f t="shared" si="14"/>
        <v>107</v>
      </c>
      <c r="BE118" s="15">
        <f t="shared" si="20"/>
        <v>1.5707965471871945</v>
      </c>
      <c r="BF118" s="15">
        <f t="shared" si="15"/>
        <v>2.6488419281981771E-13</v>
      </c>
      <c r="BG118" s="15">
        <f t="shared" si="16"/>
        <v>0</v>
      </c>
      <c r="BH118" s="15">
        <f t="shared" si="17"/>
        <v>0</v>
      </c>
    </row>
    <row r="119" spans="50:60" x14ac:dyDescent="0.25">
      <c r="AX119" s="15">
        <f t="shared" si="11"/>
        <v>108</v>
      </c>
      <c r="AY119" s="15">
        <f t="shared" si="18"/>
        <v>0.72021374958817308</v>
      </c>
      <c r="AZ119" s="15">
        <f t="shared" si="19"/>
        <v>0.82469887221131755</v>
      </c>
      <c r="BA119" s="15">
        <f t="shared" si="12"/>
        <v>7.7000000000000002E-3</v>
      </c>
      <c r="BB119" s="15">
        <f t="shared" si="13"/>
        <v>18.602499999999992</v>
      </c>
      <c r="BD119" s="15">
        <f t="shared" si="14"/>
        <v>108</v>
      </c>
      <c r="BE119" s="15">
        <f t="shared" si="20"/>
        <v>1.5707965839192455</v>
      </c>
      <c r="BF119" s="15">
        <f t="shared" si="15"/>
        <v>3.6053682166578427E-13</v>
      </c>
      <c r="BG119" s="15">
        <f t="shared" si="16"/>
        <v>0</v>
      </c>
      <c r="BH119" s="15">
        <f t="shared" si="17"/>
        <v>0</v>
      </c>
    </row>
    <row r="120" spans="50:60" x14ac:dyDescent="0.25">
      <c r="AX120" s="15">
        <f t="shared" si="11"/>
        <v>109</v>
      </c>
      <c r="AY120" s="15">
        <f t="shared" si="18"/>
        <v>0.7293598383022788</v>
      </c>
      <c r="AZ120" s="15">
        <f t="shared" si="19"/>
        <v>0.78707274536236105</v>
      </c>
      <c r="BA120" s="15">
        <f t="shared" si="12"/>
        <v>7.3000000000000001E-3</v>
      </c>
      <c r="BB120" s="15">
        <f t="shared" si="13"/>
        <v>18.609799999999993</v>
      </c>
      <c r="BD120" s="15">
        <f t="shared" si="14"/>
        <v>109</v>
      </c>
      <c r="BE120" s="15">
        <f t="shared" si="20"/>
        <v>1.5707966206512964</v>
      </c>
      <c r="BF120" s="15">
        <f t="shared" si="15"/>
        <v>4.7090524004775187E-13</v>
      </c>
      <c r="BG120" s="15">
        <f t="shared" si="16"/>
        <v>0</v>
      </c>
      <c r="BH120" s="15">
        <f t="shared" si="17"/>
        <v>0</v>
      </c>
    </row>
    <row r="121" spans="50:60" x14ac:dyDescent="0.25">
      <c r="AX121" s="15">
        <f t="shared" si="11"/>
        <v>110</v>
      </c>
      <c r="AY121" s="15">
        <f t="shared" si="18"/>
        <v>0.73850592701638451</v>
      </c>
      <c r="AZ121" s="15">
        <f t="shared" si="19"/>
        <v>0.75112371694036784</v>
      </c>
      <c r="BA121" s="15">
        <f t="shared" si="12"/>
        <v>7.0000000000000001E-3</v>
      </c>
      <c r="BB121" s="15">
        <f t="shared" si="13"/>
        <v>18.616799999999994</v>
      </c>
      <c r="BD121" s="15">
        <f t="shared" si="14"/>
        <v>110</v>
      </c>
      <c r="BE121" s="15">
        <f t="shared" si="20"/>
        <v>1.5707966573833474</v>
      </c>
      <c r="BF121" s="15">
        <f t="shared" si="15"/>
        <v>5.9598944796572089E-13</v>
      </c>
      <c r="BG121" s="15">
        <f t="shared" si="16"/>
        <v>0</v>
      </c>
      <c r="BH121" s="15">
        <f t="shared" si="17"/>
        <v>0</v>
      </c>
    </row>
    <row r="122" spans="50:60" x14ac:dyDescent="0.25">
      <c r="AX122" s="15">
        <f t="shared" si="11"/>
        <v>111</v>
      </c>
      <c r="AY122" s="15">
        <f t="shared" si="18"/>
        <v>0.74765201573049023</v>
      </c>
      <c r="AZ122" s="15">
        <f t="shared" si="19"/>
        <v>0.71677711102959352</v>
      </c>
      <c r="BA122" s="15">
        <f t="shared" si="12"/>
        <v>6.7000000000000002E-3</v>
      </c>
      <c r="BB122" s="15">
        <f t="shared" si="13"/>
        <v>18.623499999999993</v>
      </c>
      <c r="BD122" s="15">
        <f t="shared" si="14"/>
        <v>111</v>
      </c>
      <c r="BE122" s="15">
        <f t="shared" si="20"/>
        <v>1.5707966941153984</v>
      </c>
      <c r="BF122" s="15">
        <f t="shared" si="15"/>
        <v>7.3578944541969276E-13</v>
      </c>
      <c r="BG122" s="15">
        <f t="shared" si="16"/>
        <v>0</v>
      </c>
      <c r="BH122" s="15">
        <f t="shared" si="17"/>
        <v>0</v>
      </c>
    </row>
    <row r="123" spans="50:60" x14ac:dyDescent="0.25">
      <c r="AX123" s="15">
        <f t="shared" si="11"/>
        <v>112</v>
      </c>
      <c r="AY123" s="15">
        <f t="shared" si="18"/>
        <v>0.75679810444459594</v>
      </c>
      <c r="AZ123" s="15">
        <f t="shared" si="19"/>
        <v>0.68396152423751466</v>
      </c>
      <c r="BA123" s="15">
        <f t="shared" si="12"/>
        <v>6.4000000000000003E-3</v>
      </c>
      <c r="BB123" s="15">
        <f t="shared" si="13"/>
        <v>18.629899999999992</v>
      </c>
      <c r="BD123" s="15">
        <f t="shared" si="14"/>
        <v>112</v>
      </c>
      <c r="BE123" s="15">
        <f t="shared" si="20"/>
        <v>1.5707967308474493</v>
      </c>
      <c r="BF123" s="15">
        <f t="shared" si="15"/>
        <v>8.9030523240966798E-13</v>
      </c>
      <c r="BG123" s="15">
        <f t="shared" si="16"/>
        <v>0</v>
      </c>
      <c r="BH123" s="15">
        <f t="shared" si="17"/>
        <v>0</v>
      </c>
    </row>
    <row r="124" spans="50:60" x14ac:dyDescent="0.25">
      <c r="AX124" s="15">
        <f t="shared" si="11"/>
        <v>113</v>
      </c>
      <c r="AY124" s="15">
        <f t="shared" si="18"/>
        <v>0.76594419315870166</v>
      </c>
      <c r="AZ124" s="15">
        <f t="shared" si="19"/>
        <v>0.65260868876202172</v>
      </c>
      <c r="BA124" s="15">
        <f t="shared" si="12"/>
        <v>6.1000000000000004E-3</v>
      </c>
      <c r="BB124" s="15">
        <f t="shared" si="13"/>
        <v>18.635999999999992</v>
      </c>
      <c r="BD124" s="15">
        <f t="shared" si="14"/>
        <v>113</v>
      </c>
      <c r="BE124" s="15">
        <f t="shared" si="20"/>
        <v>1.5707967675795003</v>
      </c>
      <c r="BF124" s="15">
        <f t="shared" si="15"/>
        <v>1.0595368089356484E-12</v>
      </c>
      <c r="BG124" s="15">
        <f t="shared" si="16"/>
        <v>0</v>
      </c>
      <c r="BH124" s="15">
        <f t="shared" si="17"/>
        <v>0</v>
      </c>
    </row>
    <row r="125" spans="50:60" x14ac:dyDescent="0.25">
      <c r="AX125" s="15">
        <f t="shared" si="11"/>
        <v>114</v>
      </c>
      <c r="AY125" s="15">
        <f t="shared" si="18"/>
        <v>0.77509028187280737</v>
      </c>
      <c r="AZ125" s="15">
        <f t="shared" si="19"/>
        <v>0.62265334067359956</v>
      </c>
      <c r="BA125" s="15">
        <f t="shared" si="12"/>
        <v>5.7999999999999996E-3</v>
      </c>
      <c r="BB125" s="15">
        <f t="shared" si="13"/>
        <v>18.641799999999993</v>
      </c>
      <c r="BD125" s="15">
        <f t="shared" si="14"/>
        <v>114</v>
      </c>
      <c r="BE125" s="15">
        <f t="shared" si="20"/>
        <v>1.5707968043115512</v>
      </c>
      <c r="BF125" s="15">
        <f t="shared" si="15"/>
        <v>1.2434841749976348E-12</v>
      </c>
      <c r="BG125" s="15">
        <f t="shared" si="16"/>
        <v>0</v>
      </c>
      <c r="BH125" s="15">
        <f t="shared" si="17"/>
        <v>0</v>
      </c>
    </row>
    <row r="126" spans="50:60" x14ac:dyDescent="0.25">
      <c r="AX126" s="15">
        <f t="shared" si="11"/>
        <v>115</v>
      </c>
      <c r="AY126" s="15">
        <f t="shared" si="18"/>
        <v>0.78423637058691309</v>
      </c>
      <c r="AZ126" s="15">
        <f t="shared" si="19"/>
        <v>0.59403309325357379</v>
      </c>
      <c r="BA126" s="15">
        <f t="shared" si="12"/>
        <v>5.4999999999999997E-3</v>
      </c>
      <c r="BB126" s="15">
        <f t="shared" si="13"/>
        <v>18.647299999999994</v>
      </c>
      <c r="BD126" s="15">
        <f t="shared" si="14"/>
        <v>115</v>
      </c>
      <c r="BE126" s="15">
        <f t="shared" si="20"/>
        <v>1.5707968410436022</v>
      </c>
      <c r="BF126" s="15">
        <f t="shared" si="15"/>
        <v>1.4421473305956288E-12</v>
      </c>
      <c r="BG126" s="15">
        <f t="shared" si="16"/>
        <v>0</v>
      </c>
      <c r="BH126" s="15">
        <f t="shared" si="17"/>
        <v>0</v>
      </c>
    </row>
    <row r="127" spans="50:60" x14ac:dyDescent="0.25">
      <c r="AX127" s="15">
        <f t="shared" si="11"/>
        <v>116</v>
      </c>
      <c r="AY127" s="15">
        <f t="shared" si="18"/>
        <v>0.79338245930101881</v>
      </c>
      <c r="AZ127" s="15">
        <f t="shared" si="19"/>
        <v>0.56668831523138796</v>
      </c>
      <c r="BA127" s="15">
        <f t="shared" si="12"/>
        <v>5.3E-3</v>
      </c>
      <c r="BB127" s="15">
        <f t="shared" si="13"/>
        <v>18.652599999999993</v>
      </c>
      <c r="BD127" s="15">
        <f t="shared" si="14"/>
        <v>116</v>
      </c>
      <c r="BE127" s="15">
        <f t="shared" si="20"/>
        <v>1.5707968777756531</v>
      </c>
      <c r="BF127" s="15">
        <f t="shared" si="15"/>
        <v>1.6555262757296321E-12</v>
      </c>
      <c r="BG127" s="15">
        <f t="shared" si="16"/>
        <v>0</v>
      </c>
      <c r="BH127" s="15">
        <f t="shared" si="17"/>
        <v>0</v>
      </c>
    </row>
    <row r="128" spans="50:60" x14ac:dyDescent="0.25">
      <c r="AX128" s="15">
        <f t="shared" si="11"/>
        <v>117</v>
      </c>
      <c r="AY128" s="15">
        <f t="shared" si="18"/>
        <v>0.80252854801512452</v>
      </c>
      <c r="AZ128" s="15">
        <f t="shared" si="19"/>
        <v>0.54056201376598023</v>
      </c>
      <c r="BA128" s="15">
        <f t="shared" si="12"/>
        <v>5.0000000000000001E-3</v>
      </c>
      <c r="BB128" s="15">
        <f t="shared" si="13"/>
        <v>18.657599999999992</v>
      </c>
      <c r="BD128" s="15">
        <f t="shared" si="14"/>
        <v>117</v>
      </c>
      <c r="BE128" s="15">
        <f t="shared" si="20"/>
        <v>1.5707969145077041</v>
      </c>
      <c r="BF128" s="15">
        <f t="shared" si="15"/>
        <v>1.883621010399646E-12</v>
      </c>
      <c r="BG128" s="15">
        <f t="shared" si="16"/>
        <v>0</v>
      </c>
      <c r="BH128" s="15">
        <f t="shared" si="17"/>
        <v>0</v>
      </c>
    </row>
    <row r="129" spans="50:60" x14ac:dyDescent="0.25">
      <c r="AX129" s="15">
        <f t="shared" si="11"/>
        <v>118</v>
      </c>
      <c r="AY129" s="15">
        <f t="shared" si="18"/>
        <v>0.81167463672923024</v>
      </c>
      <c r="AZ129" s="15">
        <f t="shared" si="19"/>
        <v>0.51559972201864035</v>
      </c>
      <c r="BA129" s="15">
        <f t="shared" si="12"/>
        <v>4.7999999999999996E-3</v>
      </c>
      <c r="BB129" s="15">
        <f t="shared" si="13"/>
        <v>18.662399999999991</v>
      </c>
      <c r="BD129" s="15">
        <f t="shared" si="14"/>
        <v>118</v>
      </c>
      <c r="BE129" s="15">
        <f t="shared" si="20"/>
        <v>1.570796951239755</v>
      </c>
      <c r="BF129" s="15">
        <f t="shared" si="15"/>
        <v>2.1264315346056724E-12</v>
      </c>
      <c r="BG129" s="15">
        <f t="shared" si="16"/>
        <v>0</v>
      </c>
      <c r="BH129" s="15">
        <f t="shared" si="17"/>
        <v>0</v>
      </c>
    </row>
    <row r="130" spans="50:60" x14ac:dyDescent="0.25">
      <c r="AX130" s="15">
        <f t="shared" si="11"/>
        <v>119</v>
      </c>
      <c r="AY130" s="15">
        <f t="shared" si="18"/>
        <v>0.82082072544333595</v>
      </c>
      <c r="AZ130" s="15">
        <f t="shared" si="19"/>
        <v>0.49174939116724448</v>
      </c>
      <c r="BA130" s="15">
        <f t="shared" si="12"/>
        <v>4.5999999999999999E-3</v>
      </c>
      <c r="BB130" s="15">
        <f t="shared" si="13"/>
        <v>18.666999999999991</v>
      </c>
      <c r="BD130" s="15">
        <f t="shared" si="14"/>
        <v>119</v>
      </c>
      <c r="BE130" s="15">
        <f t="shared" si="20"/>
        <v>1.570796987971806</v>
      </c>
      <c r="BF130" s="15">
        <f t="shared" si="15"/>
        <v>2.383957848347713E-12</v>
      </c>
      <c r="BG130" s="15">
        <f t="shared" si="16"/>
        <v>0</v>
      </c>
      <c r="BH130" s="15">
        <f t="shared" si="17"/>
        <v>0</v>
      </c>
    </row>
    <row r="131" spans="50:60" x14ac:dyDescent="0.25">
      <c r="AX131" s="15">
        <f t="shared" si="11"/>
        <v>120</v>
      </c>
      <c r="AY131" s="15">
        <f t="shared" si="18"/>
        <v>0.82996681415744167</v>
      </c>
      <c r="AZ131" s="15">
        <f t="shared" si="19"/>
        <v>0.46896128671443416</v>
      </c>
      <c r="BA131" s="15">
        <f t="shared" si="12"/>
        <v>4.3E-3</v>
      </c>
      <c r="BB131" s="15">
        <f t="shared" si="13"/>
        <v>18.671299999999992</v>
      </c>
      <c r="BD131" s="15">
        <f t="shared" si="14"/>
        <v>120</v>
      </c>
      <c r="BE131" s="15">
        <f t="shared" si="20"/>
        <v>1.570797024703857</v>
      </c>
      <c r="BF131" s="15">
        <f t="shared" si="15"/>
        <v>2.6561999516257705E-12</v>
      </c>
      <c r="BG131" s="15">
        <f t="shared" si="16"/>
        <v>0</v>
      </c>
      <c r="BH131" s="15">
        <f t="shared" si="17"/>
        <v>0</v>
      </c>
    </row>
    <row r="132" spans="50:60" x14ac:dyDescent="0.25">
      <c r="AX132" s="15">
        <f t="shared" si="11"/>
        <v>121</v>
      </c>
      <c r="AY132" s="15">
        <f t="shared" si="18"/>
        <v>0.83911290287154738</v>
      </c>
      <c r="AZ132" s="15">
        <f t="shared" si="19"/>
        <v>0.44718788894512823</v>
      </c>
      <c r="BA132" s="15">
        <f t="shared" si="12"/>
        <v>4.1000000000000003E-3</v>
      </c>
      <c r="BB132" s="15">
        <f t="shared" si="13"/>
        <v>18.675399999999993</v>
      </c>
      <c r="BD132" s="15">
        <f t="shared" si="14"/>
        <v>121</v>
      </c>
      <c r="BE132" s="15">
        <f t="shared" si="20"/>
        <v>1.5707970614359079</v>
      </c>
      <c r="BF132" s="15">
        <f t="shared" si="15"/>
        <v>2.9431578444398467E-12</v>
      </c>
      <c r="BG132" s="15">
        <f t="shared" si="16"/>
        <v>0</v>
      </c>
      <c r="BH132" s="15">
        <f t="shared" si="17"/>
        <v>0</v>
      </c>
    </row>
    <row r="133" spans="50:60" x14ac:dyDescent="0.25">
      <c r="AX133" s="15">
        <f t="shared" si="11"/>
        <v>122</v>
      </c>
      <c r="AY133" s="15">
        <f t="shared" si="18"/>
        <v>0.8482589915856531</v>
      </c>
      <c r="AZ133" s="15">
        <f t="shared" si="19"/>
        <v>0.42638379739168231</v>
      </c>
      <c r="BA133" s="15">
        <f t="shared" si="12"/>
        <v>3.8999999999999998E-3</v>
      </c>
      <c r="BB133" s="15">
        <f t="shared" si="13"/>
        <v>18.679299999999994</v>
      </c>
      <c r="BD133" s="15">
        <f t="shared" si="14"/>
        <v>122</v>
      </c>
      <c r="BE133" s="15">
        <f t="shared" si="20"/>
        <v>1.5707970981679589</v>
      </c>
      <c r="BF133" s="15">
        <f t="shared" si="15"/>
        <v>3.244831526789943E-12</v>
      </c>
      <c r="BG133" s="15">
        <f t="shared" si="16"/>
        <v>0</v>
      </c>
      <c r="BH133" s="15">
        <f t="shared" si="17"/>
        <v>0</v>
      </c>
    </row>
    <row r="134" spans="50:60" x14ac:dyDescent="0.25">
      <c r="AX134" s="15">
        <f t="shared" si="11"/>
        <v>123</v>
      </c>
      <c r="AY134" s="15">
        <f t="shared" si="18"/>
        <v>0.85740508029975881</v>
      </c>
      <c r="AZ134" s="15">
        <f t="shared" si="19"/>
        <v>0.40650563916805765</v>
      </c>
      <c r="BA134" s="15">
        <f t="shared" si="12"/>
        <v>3.8E-3</v>
      </c>
      <c r="BB134" s="15">
        <f t="shared" si="13"/>
        <v>18.683099999999992</v>
      </c>
      <c r="BD134" s="15">
        <f t="shared" si="14"/>
        <v>123</v>
      </c>
      <c r="BE134" s="15">
        <f t="shared" si="20"/>
        <v>1.5707971349000098</v>
      </c>
      <c r="BF134" s="15">
        <f t="shared" si="15"/>
        <v>3.5612209986760617E-12</v>
      </c>
      <c r="BG134" s="15">
        <f t="shared" si="16"/>
        <v>0</v>
      </c>
      <c r="BH134" s="15">
        <f t="shared" si="17"/>
        <v>0</v>
      </c>
    </row>
    <row r="135" spans="50:60" x14ac:dyDescent="0.25">
      <c r="AX135" s="15">
        <f t="shared" si="11"/>
        <v>124</v>
      </c>
      <c r="AY135" s="15">
        <f t="shared" si="18"/>
        <v>0.86655116901386453</v>
      </c>
      <c r="AZ135" s="15">
        <f t="shared" si="19"/>
        <v>0.38751198103748602</v>
      </c>
      <c r="BA135" s="15">
        <f t="shared" si="12"/>
        <v>3.5999999999999999E-3</v>
      </c>
      <c r="BB135" s="15">
        <f t="shared" si="13"/>
        <v>18.686699999999991</v>
      </c>
      <c r="BD135" s="15">
        <f t="shared" si="14"/>
        <v>124</v>
      </c>
      <c r="BE135" s="15">
        <f t="shared" si="20"/>
        <v>1.5707971716320608</v>
      </c>
      <c r="BF135" s="15">
        <f t="shared" si="15"/>
        <v>3.8923262600982073E-12</v>
      </c>
      <c r="BG135" s="15">
        <f t="shared" si="16"/>
        <v>0</v>
      </c>
      <c r="BH135" s="15">
        <f t="shared" si="17"/>
        <v>0</v>
      </c>
    </row>
    <row r="136" spans="50:60" x14ac:dyDescent="0.25">
      <c r="AX136" s="15">
        <f t="shared" si="11"/>
        <v>125</v>
      </c>
      <c r="AY136" s="15">
        <f t="shared" si="18"/>
        <v>0.87569725772797025</v>
      </c>
      <c r="AZ136" s="15">
        <f t="shared" si="19"/>
        <v>0.36936324508129359</v>
      </c>
      <c r="BA136" s="15">
        <f t="shared" si="12"/>
        <v>3.3999999999999998E-3</v>
      </c>
      <c r="BB136" s="15">
        <f t="shared" si="13"/>
        <v>18.69009999999999</v>
      </c>
      <c r="BD136" s="15">
        <f t="shared" si="14"/>
        <v>125</v>
      </c>
      <c r="BE136" s="15">
        <f t="shared" si="20"/>
        <v>1.5707972083641117</v>
      </c>
      <c r="BF136" s="15">
        <f t="shared" si="15"/>
        <v>4.2381473110563809E-12</v>
      </c>
      <c r="BG136" s="15">
        <f t="shared" si="16"/>
        <v>0</v>
      </c>
      <c r="BH136" s="15">
        <f t="shared" si="17"/>
        <v>0</v>
      </c>
    </row>
    <row r="137" spans="50:60" x14ac:dyDescent="0.25">
      <c r="AX137" s="15">
        <f t="shared" si="11"/>
        <v>126</v>
      </c>
      <c r="AY137" s="15">
        <f t="shared" si="18"/>
        <v>0.88484334644207596</v>
      </c>
      <c r="AZ137" s="15">
        <f t="shared" si="19"/>
        <v>0.35202162783981206</v>
      </c>
      <c r="BA137" s="15">
        <f t="shared" si="12"/>
        <v>3.2000000000000002E-3</v>
      </c>
      <c r="BB137" s="15">
        <f t="shared" si="13"/>
        <v>18.69329999999999</v>
      </c>
      <c r="BD137" s="15">
        <f t="shared" si="14"/>
        <v>126</v>
      </c>
      <c r="BE137" s="15">
        <f t="shared" si="20"/>
        <v>1.5707972450961627</v>
      </c>
      <c r="BF137" s="15">
        <f t="shared" si="15"/>
        <v>4.5986841515505835E-12</v>
      </c>
      <c r="BG137" s="15">
        <f t="shared" si="16"/>
        <v>0</v>
      </c>
      <c r="BH137" s="15">
        <f t="shared" si="17"/>
        <v>0</v>
      </c>
    </row>
    <row r="138" spans="50:60" x14ac:dyDescent="0.25">
      <c r="AX138" s="15">
        <f t="shared" si="11"/>
        <v>127</v>
      </c>
      <c r="AY138" s="15">
        <f t="shared" si="18"/>
        <v>0.89398943515618168</v>
      </c>
      <c r="AZ138" s="15">
        <f t="shared" si="19"/>
        <v>0.33545102279956773</v>
      </c>
      <c r="BA138" s="15">
        <f t="shared" si="12"/>
        <v>3.0999999999999999E-3</v>
      </c>
      <c r="BB138" s="15">
        <f t="shared" si="13"/>
        <v>18.69639999999999</v>
      </c>
      <c r="BD138" s="15">
        <f t="shared" si="14"/>
        <v>127</v>
      </c>
      <c r="BE138" s="15">
        <f t="shared" si="20"/>
        <v>1.5707972818282137</v>
      </c>
      <c r="BF138" s="15">
        <f t="shared" si="15"/>
        <v>4.9739367815808206E-12</v>
      </c>
      <c r="BG138" s="15">
        <f t="shared" si="16"/>
        <v>0</v>
      </c>
      <c r="BH138" s="15">
        <f t="shared" si="17"/>
        <v>0</v>
      </c>
    </row>
    <row r="139" spans="50:60" x14ac:dyDescent="0.25">
      <c r="AX139" s="15">
        <f t="shared" si="11"/>
        <v>128</v>
      </c>
      <c r="AY139" s="15">
        <f t="shared" si="18"/>
        <v>0.90313552387028739</v>
      </c>
      <c r="AZ139" s="15">
        <f t="shared" si="19"/>
        <v>0.31961694610426206</v>
      </c>
      <c r="BA139" s="15">
        <f t="shared" si="12"/>
        <v>2.8999999999999998E-3</v>
      </c>
      <c r="BB139" s="15">
        <f t="shared" si="13"/>
        <v>18.69929999999999</v>
      </c>
      <c r="BD139" s="15">
        <f t="shared" si="14"/>
        <v>128</v>
      </c>
      <c r="BE139" s="15">
        <f t="shared" si="20"/>
        <v>1.5707973185602646</v>
      </c>
      <c r="BF139" s="15">
        <f t="shared" si="15"/>
        <v>5.3639052011470931E-12</v>
      </c>
      <c r="BG139" s="15">
        <f t="shared" si="16"/>
        <v>0</v>
      </c>
      <c r="BH139" s="15">
        <f t="shared" si="17"/>
        <v>0</v>
      </c>
    </row>
    <row r="140" spans="50:60" x14ac:dyDescent="0.25">
      <c r="AX140" s="15">
        <f t="shared" si="11"/>
        <v>129</v>
      </c>
      <c r="AY140" s="15">
        <f t="shared" si="18"/>
        <v>0.91228161258439311</v>
      </c>
      <c r="AZ140" s="15">
        <f t="shared" si="19"/>
        <v>0.30448646537037566</v>
      </c>
      <c r="BA140" s="15">
        <f t="shared" si="12"/>
        <v>2.8E-3</v>
      </c>
      <c r="BB140" s="15">
        <f t="shared" si="13"/>
        <v>18.702099999999991</v>
      </c>
      <c r="BD140" s="15">
        <f t="shared" si="14"/>
        <v>129</v>
      </c>
      <c r="BE140" s="15">
        <f t="shared" si="20"/>
        <v>1.5707973552923156</v>
      </c>
      <c r="BF140" s="15">
        <f t="shared" si="15"/>
        <v>5.7685894102494082E-12</v>
      </c>
      <c r="BG140" s="15">
        <f t="shared" si="16"/>
        <v>0</v>
      </c>
      <c r="BH140" s="15">
        <f t="shared" si="17"/>
        <v>0</v>
      </c>
    </row>
    <row r="141" spans="50:60" x14ac:dyDescent="0.25">
      <c r="AX141" s="15">
        <f t="shared" ref="AX141:AX204" si="21">IF(AY141="","",AX140+1)</f>
        <v>130</v>
      </c>
      <c r="AY141" s="15">
        <f t="shared" si="18"/>
        <v>0.92142770129849882</v>
      </c>
      <c r="AZ141" s="15">
        <f t="shared" si="19"/>
        <v>0.29002813149155632</v>
      </c>
      <c r="BA141" s="15">
        <f t="shared" ref="BA141:BA204" si="22">IF(AY141="","",ROUNDDOWN(((AZ140+AZ141)*$AY$7)/2,4))</f>
        <v>2.7000000000000001E-3</v>
      </c>
      <c r="BB141" s="15">
        <f t="shared" ref="BB141:BB204" si="23">IF(AY141="","",BB140+BA141)</f>
        <v>18.704799999999992</v>
      </c>
      <c r="BD141" s="15">
        <f t="shared" ref="BD141:BD204" si="24">IF(BE141="","",BD140+1)</f>
        <v>130</v>
      </c>
      <c r="BE141" s="15">
        <f t="shared" si="20"/>
        <v>1.5707973920243665</v>
      </c>
      <c r="BF141" s="15">
        <f t="shared" ref="BF141:BF204" si="25">POWER(COS(BE141),2)*EXP($AV$3*($A$12/2*SIN(BE141)-$E$3))</f>
        <v>6.1879894088877627E-12</v>
      </c>
      <c r="BG141" s="15">
        <f t="shared" ref="BG141:BG204" si="26">IF(BE141="","",ROUNDDOWN(((BF140+BF141)*$BE$7)/2,4))</f>
        <v>0</v>
      </c>
      <c r="BH141" s="15">
        <f t="shared" ref="BH141:BH204" si="27">IF(BE141="","",BH140+BG141)</f>
        <v>0</v>
      </c>
    </row>
    <row r="142" spans="50:60" x14ac:dyDescent="0.25">
      <c r="AX142" s="15">
        <f t="shared" si="21"/>
        <v>131</v>
      </c>
      <c r="AY142" s="15">
        <f t="shared" ref="AY142:AY205" si="28">AY141+$AY$7</f>
        <v>0.93057379001260454</v>
      </c>
      <c r="AZ142" s="15">
        <f t="shared" ref="AZ142:AZ205" si="29">POWER(COS(AY142),2)*EXP($AV$3*($A$16/2*SIN(AY142)-$E$3))</f>
        <v>0.27621191331927536</v>
      </c>
      <c r="BA142" s="15">
        <f t="shared" si="22"/>
        <v>2.5000000000000001E-3</v>
      </c>
      <c r="BB142" s="15">
        <f t="shared" si="23"/>
        <v>18.707299999999993</v>
      </c>
      <c r="BD142" s="15">
        <f t="shared" si="24"/>
        <v>131</v>
      </c>
      <c r="BE142" s="15">
        <f t="shared" ref="BE142:BE205" si="30">BE141+$BE$7</f>
        <v>1.5707974287564175</v>
      </c>
      <c r="BF142" s="15">
        <f t="shared" si="25"/>
        <v>6.6221051970621638E-12</v>
      </c>
      <c r="BG142" s="15">
        <f t="shared" si="26"/>
        <v>0</v>
      </c>
      <c r="BH142" s="15">
        <f t="shared" si="27"/>
        <v>0</v>
      </c>
    </row>
    <row r="143" spans="50:60" x14ac:dyDescent="0.25">
      <c r="AX143" s="15">
        <f t="shared" si="21"/>
        <v>132</v>
      </c>
      <c r="AY143" s="15">
        <f t="shared" si="28"/>
        <v>0.93971987872671026</v>
      </c>
      <c r="AZ143" s="15">
        <f t="shared" si="29"/>
        <v>0.26300913511054835</v>
      </c>
      <c r="BA143" s="15">
        <f t="shared" si="22"/>
        <v>2.3999999999999998E-3</v>
      </c>
      <c r="BB143" s="15">
        <f t="shared" si="23"/>
        <v>18.709699999999994</v>
      </c>
      <c r="BD143" s="15">
        <f t="shared" si="24"/>
        <v>132</v>
      </c>
      <c r="BE143" s="15">
        <f t="shared" si="30"/>
        <v>1.5707974654884684</v>
      </c>
      <c r="BF143" s="15">
        <f t="shared" si="25"/>
        <v>7.0709367747726141E-12</v>
      </c>
      <c r="BG143" s="15">
        <f t="shared" si="26"/>
        <v>0</v>
      </c>
      <c r="BH143" s="15">
        <f t="shared" si="27"/>
        <v>0</v>
      </c>
    </row>
    <row r="144" spans="50:60" x14ac:dyDescent="0.25">
      <c r="AX144" s="15">
        <f t="shared" si="21"/>
        <v>133</v>
      </c>
      <c r="AY144" s="15">
        <f t="shared" si="28"/>
        <v>0.94886596744081597</v>
      </c>
      <c r="AZ144" s="15">
        <f t="shared" si="29"/>
        <v>0.2503924166367984</v>
      </c>
      <c r="BA144" s="15">
        <f t="shared" si="22"/>
        <v>2.3E-3</v>
      </c>
      <c r="BB144" s="15">
        <f t="shared" si="23"/>
        <v>18.711999999999996</v>
      </c>
      <c r="BD144" s="15">
        <f t="shared" si="24"/>
        <v>133</v>
      </c>
      <c r="BE144" s="15">
        <f t="shared" si="30"/>
        <v>1.5707975022205194</v>
      </c>
      <c r="BF144" s="15">
        <f t="shared" si="25"/>
        <v>7.5344841420191167E-12</v>
      </c>
      <c r="BG144" s="15">
        <f t="shared" si="26"/>
        <v>0</v>
      </c>
      <c r="BH144" s="15">
        <f t="shared" si="27"/>
        <v>0</v>
      </c>
    </row>
    <row r="145" spans="50:60" x14ac:dyDescent="0.25">
      <c r="AX145" s="15">
        <f t="shared" si="21"/>
        <v>134</v>
      </c>
      <c r="AY145" s="15">
        <f t="shared" si="28"/>
        <v>0.95801205615492169</v>
      </c>
      <c r="AZ145" s="15">
        <f t="shared" si="29"/>
        <v>0.23833561585120736</v>
      </c>
      <c r="BA145" s="15">
        <f t="shared" si="22"/>
        <v>2.2000000000000001E-3</v>
      </c>
      <c r="BB145" s="15">
        <f t="shared" si="23"/>
        <v>18.714199999999995</v>
      </c>
      <c r="BD145" s="15">
        <f t="shared" si="24"/>
        <v>134</v>
      </c>
      <c r="BE145" s="15">
        <f t="shared" si="30"/>
        <v>1.5707975389525703</v>
      </c>
      <c r="BF145" s="15">
        <f t="shared" si="25"/>
        <v>8.0127472988016748E-12</v>
      </c>
      <c r="BG145" s="15">
        <f t="shared" si="26"/>
        <v>0</v>
      </c>
      <c r="BH145" s="15">
        <f t="shared" si="27"/>
        <v>0</v>
      </c>
    </row>
    <row r="146" spans="50:60" x14ac:dyDescent="0.25">
      <c r="AX146" s="15">
        <f t="shared" si="21"/>
        <v>135</v>
      </c>
      <c r="AY146" s="15">
        <f t="shared" si="28"/>
        <v>0.9671581448690274</v>
      </c>
      <c r="AZ146" s="15">
        <f t="shared" si="29"/>
        <v>0.22681377401511543</v>
      </c>
      <c r="BA146" s="15">
        <f t="shared" si="22"/>
        <v>2.0999999999999999E-3</v>
      </c>
      <c r="BB146" s="15">
        <f t="shared" si="23"/>
        <v>18.716299999999993</v>
      </c>
      <c r="BD146" s="15">
        <f t="shared" si="24"/>
        <v>135</v>
      </c>
      <c r="BE146" s="15">
        <f t="shared" si="30"/>
        <v>1.5707975756846213</v>
      </c>
      <c r="BF146" s="15">
        <f t="shared" si="25"/>
        <v>8.5057262451202933E-12</v>
      </c>
      <c r="BG146" s="15">
        <f t="shared" si="26"/>
        <v>0</v>
      </c>
      <c r="BH146" s="15">
        <f t="shared" si="27"/>
        <v>0</v>
      </c>
    </row>
    <row r="147" spans="50:60" x14ac:dyDescent="0.25">
      <c r="AX147" s="15">
        <f t="shared" si="21"/>
        <v>136</v>
      </c>
      <c r="AY147" s="15">
        <f t="shared" si="28"/>
        <v>0.97630423358313312</v>
      </c>
      <c r="AZ147" s="15">
        <f t="shared" si="29"/>
        <v>0.21580306318722253</v>
      </c>
      <c r="BA147" s="15">
        <f t="shared" si="22"/>
        <v>2E-3</v>
      </c>
      <c r="BB147" s="15">
        <f t="shared" si="23"/>
        <v>18.718299999999992</v>
      </c>
      <c r="BD147" s="15">
        <f t="shared" si="24"/>
        <v>136</v>
      </c>
      <c r="BE147" s="15">
        <f t="shared" si="30"/>
        <v>1.5707976124166723</v>
      </c>
      <c r="BF147" s="15">
        <f t="shared" si="25"/>
        <v>9.0134209809749787E-12</v>
      </c>
      <c r="BG147" s="15">
        <f t="shared" si="26"/>
        <v>0</v>
      </c>
      <c r="BH147" s="15">
        <f t="shared" si="27"/>
        <v>0</v>
      </c>
    </row>
    <row r="148" spans="50:60" x14ac:dyDescent="0.25">
      <c r="AX148" s="15">
        <f t="shared" si="21"/>
        <v>137</v>
      </c>
      <c r="AY148" s="15">
        <f t="shared" si="28"/>
        <v>0.98545032229723883</v>
      </c>
      <c r="AZ148" s="15">
        <f t="shared" si="29"/>
        <v>0.2052807359824782</v>
      </c>
      <c r="BA148" s="15">
        <f t="shared" si="22"/>
        <v>1.9E-3</v>
      </c>
      <c r="BB148" s="15">
        <f t="shared" si="23"/>
        <v>18.720199999999991</v>
      </c>
      <c r="BD148" s="15">
        <f t="shared" si="24"/>
        <v>137</v>
      </c>
      <c r="BE148" s="15">
        <f t="shared" si="30"/>
        <v>1.5707976491487232</v>
      </c>
      <c r="BF148" s="15">
        <f t="shared" si="25"/>
        <v>9.5358315063657278E-12</v>
      </c>
      <c r="BG148" s="15">
        <f t="shared" si="26"/>
        <v>0</v>
      </c>
      <c r="BH148" s="15">
        <f t="shared" si="27"/>
        <v>0</v>
      </c>
    </row>
    <row r="149" spans="50:60" x14ac:dyDescent="0.25">
      <c r="AX149" s="15">
        <f t="shared" si="21"/>
        <v>138</v>
      </c>
      <c r="AY149" s="15">
        <f t="shared" si="28"/>
        <v>0.99459641101134455</v>
      </c>
      <c r="AZ149" s="15">
        <f t="shared" si="29"/>
        <v>0.19522507751063636</v>
      </c>
      <c r="BA149" s="15">
        <f t="shared" si="22"/>
        <v>1.8E-3</v>
      </c>
      <c r="BB149" s="15">
        <f t="shared" si="23"/>
        <v>18.721999999999991</v>
      </c>
      <c r="BD149" s="15">
        <f t="shared" si="24"/>
        <v>138</v>
      </c>
      <c r="BE149" s="15">
        <f t="shared" si="30"/>
        <v>1.5707976858807742</v>
      </c>
      <c r="BF149" s="15">
        <f t="shared" si="25"/>
        <v>1.007295782129255E-11</v>
      </c>
      <c r="BG149" s="15">
        <f t="shared" si="26"/>
        <v>0</v>
      </c>
      <c r="BH149" s="15">
        <f t="shared" si="27"/>
        <v>0</v>
      </c>
    </row>
    <row r="150" spans="50:60" x14ac:dyDescent="0.25">
      <c r="AX150" s="15">
        <f t="shared" si="21"/>
        <v>139</v>
      </c>
      <c r="AY150" s="15">
        <f t="shared" si="28"/>
        <v>1.0037424997254503</v>
      </c>
      <c r="AZ150" s="15">
        <f t="shared" si="29"/>
        <v>0.18561535940748999</v>
      </c>
      <c r="BA150" s="15">
        <f t="shared" si="22"/>
        <v>1.6999999999999999E-3</v>
      </c>
      <c r="BB150" s="15">
        <f t="shared" si="23"/>
        <v>18.72369999999999</v>
      </c>
      <c r="BD150" s="15">
        <f t="shared" si="24"/>
        <v>139</v>
      </c>
      <c r="BE150" s="15">
        <f t="shared" si="30"/>
        <v>1.5707977226128251</v>
      </c>
      <c r="BF150" s="15">
        <f t="shared" si="25"/>
        <v>1.0624799925755443E-11</v>
      </c>
      <c r="BG150" s="15">
        <f t="shared" si="26"/>
        <v>0</v>
      </c>
      <c r="BH150" s="15">
        <f t="shared" si="27"/>
        <v>0</v>
      </c>
    </row>
    <row r="151" spans="50:60" x14ac:dyDescent="0.25">
      <c r="AX151" s="15">
        <f t="shared" si="21"/>
        <v>140</v>
      </c>
      <c r="AY151" s="15">
        <f t="shared" si="28"/>
        <v>1.012888588439556</v>
      </c>
      <c r="AZ151" s="15">
        <f t="shared" si="29"/>
        <v>0.1764317958747765</v>
      </c>
      <c r="BA151" s="15">
        <f t="shared" si="22"/>
        <v>1.6000000000000001E-3</v>
      </c>
      <c r="BB151" s="15">
        <f t="shared" si="23"/>
        <v>18.72529999999999</v>
      </c>
      <c r="BD151" s="15">
        <f t="shared" si="24"/>
        <v>140</v>
      </c>
      <c r="BE151" s="15">
        <f t="shared" si="30"/>
        <v>1.5707977593448761</v>
      </c>
      <c r="BF151" s="15">
        <f t="shared" si="25"/>
        <v>1.1191357819754421E-11</v>
      </c>
      <c r="BG151" s="15">
        <f t="shared" si="26"/>
        <v>0</v>
      </c>
      <c r="BH151" s="15">
        <f t="shared" si="27"/>
        <v>0</v>
      </c>
    </row>
    <row r="152" spans="50:60" x14ac:dyDescent="0.25">
      <c r="AX152" s="15">
        <f t="shared" si="21"/>
        <v>141</v>
      </c>
      <c r="AY152" s="15">
        <f t="shared" si="28"/>
        <v>1.0220346771536617</v>
      </c>
      <c r="AZ152" s="15">
        <f t="shared" si="29"/>
        <v>0.16765550164766979</v>
      </c>
      <c r="BA152" s="15">
        <f t="shared" si="22"/>
        <v>1.5E-3</v>
      </c>
      <c r="BB152" s="15">
        <f t="shared" si="23"/>
        <v>18.72679999999999</v>
      </c>
      <c r="BD152" s="15">
        <f t="shared" si="24"/>
        <v>141</v>
      </c>
      <c r="BE152" s="15">
        <f t="shared" si="30"/>
        <v>1.570797796076927</v>
      </c>
      <c r="BF152" s="15">
        <f t="shared" si="25"/>
        <v>1.1772631503289483E-11</v>
      </c>
      <c r="BG152" s="15">
        <f t="shared" si="26"/>
        <v>0</v>
      </c>
      <c r="BH152" s="15">
        <f t="shared" si="27"/>
        <v>0</v>
      </c>
    </row>
    <row r="153" spans="50:60" x14ac:dyDescent="0.25">
      <c r="AX153" s="15">
        <f t="shared" si="21"/>
        <v>142</v>
      </c>
      <c r="AY153" s="15">
        <f t="shared" si="28"/>
        <v>1.0311807658677674</v>
      </c>
      <c r="AZ153" s="15">
        <f t="shared" si="29"/>
        <v>0.15926845181162508</v>
      </c>
      <c r="BA153" s="15">
        <f t="shared" si="22"/>
        <v>1.4E-3</v>
      </c>
      <c r="BB153" s="15">
        <f t="shared" si="23"/>
        <v>18.72819999999999</v>
      </c>
      <c r="BD153" s="15">
        <f t="shared" si="24"/>
        <v>142</v>
      </c>
      <c r="BE153" s="15">
        <f t="shared" si="30"/>
        <v>1.570797832808978</v>
      </c>
      <c r="BF153" s="15">
        <f t="shared" si="25"/>
        <v>1.2368620976360639E-11</v>
      </c>
      <c r="BG153" s="15">
        <f t="shared" si="26"/>
        <v>0</v>
      </c>
      <c r="BH153" s="15">
        <f t="shared" si="27"/>
        <v>0</v>
      </c>
    </row>
    <row r="154" spans="50:60" x14ac:dyDescent="0.25">
      <c r="AX154" s="15">
        <f t="shared" si="21"/>
        <v>143</v>
      </c>
      <c r="AY154" s="15">
        <f t="shared" si="28"/>
        <v>1.0403268545818731</v>
      </c>
      <c r="AZ154" s="15">
        <f t="shared" si="29"/>
        <v>0.1512534433931495</v>
      </c>
      <c r="BA154" s="15">
        <f t="shared" si="22"/>
        <v>1.4E-3</v>
      </c>
      <c r="BB154" s="15">
        <f t="shared" si="23"/>
        <v>18.729599999999991</v>
      </c>
      <c r="BD154" s="15">
        <f t="shared" si="24"/>
        <v>143</v>
      </c>
      <c r="BE154" s="15">
        <f t="shared" si="30"/>
        <v>1.570797869541029</v>
      </c>
      <c r="BF154" s="15">
        <f t="shared" si="25"/>
        <v>1.297932623896788E-11</v>
      </c>
      <c r="BG154" s="15">
        <f t="shared" si="26"/>
        <v>0</v>
      </c>
      <c r="BH154" s="15">
        <f t="shared" si="27"/>
        <v>0</v>
      </c>
    </row>
    <row r="155" spans="50:60" x14ac:dyDescent="0.25">
      <c r="AX155" s="15">
        <f t="shared" si="21"/>
        <v>144</v>
      </c>
      <c r="AY155" s="15">
        <f t="shared" si="28"/>
        <v>1.0494729432959788</v>
      </c>
      <c r="AZ155" s="15">
        <f t="shared" si="29"/>
        <v>0.14359405865178845</v>
      </c>
      <c r="BA155" s="15">
        <f t="shared" si="22"/>
        <v>1.2999999999999999E-3</v>
      </c>
      <c r="BB155" s="15">
        <f t="shared" si="23"/>
        <v>18.730899999999991</v>
      </c>
      <c r="BD155" s="15">
        <f t="shared" si="24"/>
        <v>144</v>
      </c>
      <c r="BE155" s="15">
        <f t="shared" si="30"/>
        <v>1.5707979062730799</v>
      </c>
      <c r="BF155" s="15">
        <f t="shared" si="25"/>
        <v>1.3604747291111218E-11</v>
      </c>
      <c r="BG155" s="15">
        <f t="shared" si="26"/>
        <v>0</v>
      </c>
      <c r="BH155" s="15">
        <f t="shared" si="27"/>
        <v>0</v>
      </c>
    </row>
    <row r="156" spans="50:60" x14ac:dyDescent="0.25">
      <c r="AX156" s="15">
        <f t="shared" si="21"/>
        <v>145</v>
      </c>
      <c r="AY156" s="15">
        <f t="shared" si="28"/>
        <v>1.0586190320100846</v>
      </c>
      <c r="AZ156" s="15">
        <f t="shared" si="29"/>
        <v>0.13627463000329315</v>
      </c>
      <c r="BA156" s="15">
        <f t="shared" si="22"/>
        <v>1.1999999999999999E-3</v>
      </c>
      <c r="BB156" s="15">
        <f t="shared" si="23"/>
        <v>18.732099999999992</v>
      </c>
      <c r="BD156" s="15">
        <f t="shared" si="24"/>
        <v>145</v>
      </c>
      <c r="BE156" s="15">
        <f t="shared" si="30"/>
        <v>1.5707979430051309</v>
      </c>
      <c r="BF156" s="15">
        <f t="shared" si="25"/>
        <v>1.4244884132790662E-11</v>
      </c>
      <c r="BG156" s="15">
        <f t="shared" si="26"/>
        <v>0</v>
      </c>
      <c r="BH156" s="15">
        <f t="shared" si="27"/>
        <v>0</v>
      </c>
    </row>
    <row r="157" spans="50:60" x14ac:dyDescent="0.25">
      <c r="AX157" s="15">
        <f t="shared" si="21"/>
        <v>146</v>
      </c>
      <c r="AY157" s="15">
        <f t="shared" si="28"/>
        <v>1.0677651207241903</v>
      </c>
      <c r="AZ157" s="15">
        <f t="shared" si="29"/>
        <v>0.12928020650652222</v>
      </c>
      <c r="BA157" s="15">
        <f t="shared" si="22"/>
        <v>1.1999999999999999E-3</v>
      </c>
      <c r="BB157" s="15">
        <f t="shared" si="23"/>
        <v>18.733299999999993</v>
      </c>
      <c r="BD157" s="15">
        <f t="shared" si="24"/>
        <v>146</v>
      </c>
      <c r="BE157" s="15">
        <f t="shared" si="30"/>
        <v>1.5707979797371818</v>
      </c>
      <c r="BF157" s="15">
        <f t="shared" si="25"/>
        <v>1.4899736764006213E-11</v>
      </c>
      <c r="BG157" s="15">
        <f t="shared" si="26"/>
        <v>0</v>
      </c>
      <c r="BH157" s="15">
        <f t="shared" si="27"/>
        <v>0</v>
      </c>
    </row>
    <row r="158" spans="50:60" x14ac:dyDescent="0.25">
      <c r="AX158" s="15">
        <f t="shared" si="21"/>
        <v>147</v>
      </c>
      <c r="AY158" s="15">
        <f t="shared" si="28"/>
        <v>1.076911209438296</v>
      </c>
      <c r="AZ158" s="15">
        <f t="shared" si="29"/>
        <v>0.12259652184916776</v>
      </c>
      <c r="BA158" s="15">
        <f t="shared" si="22"/>
        <v>1.1000000000000001E-3</v>
      </c>
      <c r="BB158" s="15">
        <f t="shared" si="23"/>
        <v>18.734399999999994</v>
      </c>
      <c r="BD158" s="15">
        <f t="shared" si="24"/>
        <v>147</v>
      </c>
      <c r="BE158" s="15">
        <f t="shared" si="30"/>
        <v>1.5707980164692328</v>
      </c>
      <c r="BF158" s="15">
        <f t="shared" si="25"/>
        <v>1.5569305184757883E-11</v>
      </c>
      <c r="BG158" s="15">
        <f t="shared" si="26"/>
        <v>0</v>
      </c>
      <c r="BH158" s="15">
        <f t="shared" si="27"/>
        <v>0</v>
      </c>
    </row>
    <row r="159" spans="50:60" x14ac:dyDescent="0.25">
      <c r="AX159" s="15">
        <f t="shared" si="21"/>
        <v>148</v>
      </c>
      <c r="AY159" s="15">
        <f t="shared" si="28"/>
        <v>1.0860572981524017</v>
      </c>
      <c r="AZ159" s="15">
        <f t="shared" si="29"/>
        <v>0.11620996376984889</v>
      </c>
      <c r="BA159" s="15">
        <f t="shared" si="22"/>
        <v>1E-3</v>
      </c>
      <c r="BB159" s="15">
        <f t="shared" si="23"/>
        <v>18.735399999999995</v>
      </c>
      <c r="BD159" s="15">
        <f t="shared" si="24"/>
        <v>148</v>
      </c>
      <c r="BE159" s="15">
        <f t="shared" si="30"/>
        <v>1.5707980532012837</v>
      </c>
      <c r="BF159" s="15">
        <f t="shared" si="25"/>
        <v>1.6253589395045669E-11</v>
      </c>
      <c r="BG159" s="15">
        <f t="shared" si="26"/>
        <v>0</v>
      </c>
      <c r="BH159" s="15">
        <f t="shared" si="27"/>
        <v>0</v>
      </c>
    </row>
    <row r="160" spans="50:60" x14ac:dyDescent="0.25">
      <c r="AX160" s="15">
        <f t="shared" si="21"/>
        <v>149</v>
      </c>
      <c r="AY160" s="15">
        <f t="shared" si="28"/>
        <v>1.0952033868665074</v>
      </c>
      <c r="AZ160" s="15">
        <f t="shared" si="29"/>
        <v>0.11010754485651564</v>
      </c>
      <c r="BA160" s="15">
        <f t="shared" si="22"/>
        <v>1E-3</v>
      </c>
      <c r="BB160" s="15">
        <f t="shared" si="23"/>
        <v>18.736399999999996</v>
      </c>
      <c r="BD160" s="15">
        <f t="shared" si="24"/>
        <v>149</v>
      </c>
      <c r="BE160" s="15">
        <f t="shared" si="30"/>
        <v>1.5707980899333347</v>
      </c>
      <c r="BF160" s="15">
        <f t="shared" si="25"/>
        <v>1.6952589394869573E-11</v>
      </c>
      <c r="BG160" s="15">
        <f t="shared" si="26"/>
        <v>0</v>
      </c>
      <c r="BH160" s="15">
        <f t="shared" si="27"/>
        <v>0</v>
      </c>
    </row>
    <row r="161" spans="50:60" x14ac:dyDescent="0.25">
      <c r="AX161" s="15">
        <f t="shared" si="21"/>
        <v>150</v>
      </c>
      <c r="AY161" s="15">
        <f t="shared" si="28"/>
        <v>1.1043494755806131</v>
      </c>
      <c r="AZ161" s="15">
        <f t="shared" si="29"/>
        <v>0.10427687466342837</v>
      </c>
      <c r="BA161" s="15">
        <f t="shared" si="22"/>
        <v>8.9999999999999998E-4</v>
      </c>
      <c r="BB161" s="15">
        <f t="shared" si="23"/>
        <v>18.737299999999998</v>
      </c>
      <c r="BD161" s="15">
        <f t="shared" si="24"/>
        <v>150</v>
      </c>
      <c r="BE161" s="15">
        <f t="shared" si="30"/>
        <v>1.5707981266653857</v>
      </c>
      <c r="BF161" s="15">
        <f t="shared" si="25"/>
        <v>1.7666305184229613E-11</v>
      </c>
      <c r="BG161" s="15">
        <f t="shared" si="26"/>
        <v>0</v>
      </c>
      <c r="BH161" s="15">
        <f t="shared" si="27"/>
        <v>0</v>
      </c>
    </row>
    <row r="162" spans="50:60" x14ac:dyDescent="0.25">
      <c r="AX162" s="15">
        <f t="shared" si="21"/>
        <v>151</v>
      </c>
      <c r="AY162" s="15">
        <f t="shared" si="28"/>
        <v>1.1134955642947189</v>
      </c>
      <c r="AZ162" s="15">
        <f t="shared" si="29"/>
        <v>9.870613309123423E-2</v>
      </c>
      <c r="BA162" s="15">
        <f t="shared" si="22"/>
        <v>8.9999999999999998E-4</v>
      </c>
      <c r="BB162" s="15">
        <f t="shared" si="23"/>
        <v>18.738199999999999</v>
      </c>
      <c r="BD162" s="15">
        <f t="shared" si="24"/>
        <v>151</v>
      </c>
      <c r="BE162" s="15">
        <f t="shared" si="30"/>
        <v>1.5707981633974366</v>
      </c>
      <c r="BF162" s="15">
        <f t="shared" si="25"/>
        <v>1.8394736763125779E-11</v>
      </c>
      <c r="BG162" s="15">
        <f t="shared" si="26"/>
        <v>0</v>
      </c>
      <c r="BH162" s="15">
        <f t="shared" si="27"/>
        <v>0</v>
      </c>
    </row>
    <row r="163" spans="50:60" x14ac:dyDescent="0.25">
      <c r="AX163" s="15">
        <f t="shared" si="21"/>
        <v>152</v>
      </c>
      <c r="AY163" s="15">
        <f t="shared" si="28"/>
        <v>1.1226416530088246</v>
      </c>
      <c r="AZ163" s="15">
        <f t="shared" si="29"/>
        <v>9.3384044976854985E-2</v>
      </c>
      <c r="BA163" s="15">
        <f t="shared" si="22"/>
        <v>8.0000000000000004E-4</v>
      </c>
      <c r="BB163" s="15">
        <f t="shared" si="23"/>
        <v>18.739000000000001</v>
      </c>
      <c r="BD163" s="15">
        <f t="shared" si="24"/>
        <v>152</v>
      </c>
      <c r="BE163" s="15">
        <f t="shared" si="30"/>
        <v>1.5707982001294876</v>
      </c>
      <c r="BF163" s="15">
        <f t="shared" si="25"/>
        <v>1.9137884131558089E-11</v>
      </c>
      <c r="BG163" s="15">
        <f t="shared" si="26"/>
        <v>0</v>
      </c>
      <c r="BH163" s="15">
        <f t="shared" si="27"/>
        <v>0</v>
      </c>
    </row>
    <row r="164" spans="50:60" x14ac:dyDescent="0.25">
      <c r="AX164" s="15">
        <f t="shared" si="21"/>
        <v>153</v>
      </c>
      <c r="AY164" s="15">
        <f t="shared" si="28"/>
        <v>1.1317877417229303</v>
      </c>
      <c r="AZ164" s="15">
        <f t="shared" si="29"/>
        <v>8.8299855842021879E-2</v>
      </c>
      <c r="BA164" s="15">
        <f t="shared" si="22"/>
        <v>8.0000000000000004E-4</v>
      </c>
      <c r="BB164" s="15">
        <f t="shared" si="23"/>
        <v>18.739800000000002</v>
      </c>
      <c r="BD164" s="15">
        <f t="shared" si="24"/>
        <v>153</v>
      </c>
      <c r="BE164" s="15">
        <f t="shared" si="30"/>
        <v>1.5707982368615385</v>
      </c>
      <c r="BF164" s="15">
        <f t="shared" si="25"/>
        <v>1.9895747289526554E-11</v>
      </c>
      <c r="BG164" s="15">
        <f t="shared" si="26"/>
        <v>0</v>
      </c>
      <c r="BH164" s="15">
        <f t="shared" si="27"/>
        <v>0</v>
      </c>
    </row>
    <row r="165" spans="50:60" x14ac:dyDescent="0.25">
      <c r="AX165" s="15">
        <f t="shared" si="21"/>
        <v>154</v>
      </c>
      <c r="AY165" s="15">
        <f t="shared" si="28"/>
        <v>1.140933830437036</v>
      </c>
      <c r="AZ165" s="15">
        <f t="shared" si="29"/>
        <v>8.3443308751353085E-2</v>
      </c>
      <c r="BA165" s="15">
        <f t="shared" si="22"/>
        <v>6.9999999999999999E-4</v>
      </c>
      <c r="BB165" s="15">
        <f t="shared" si="23"/>
        <v>18.740500000000001</v>
      </c>
      <c r="BD165" s="15">
        <f t="shared" si="24"/>
        <v>154</v>
      </c>
      <c r="BE165" s="15">
        <f t="shared" si="30"/>
        <v>1.5707982735935895</v>
      </c>
      <c r="BF165" s="15">
        <f t="shared" si="25"/>
        <v>2.0668326237031152E-11</v>
      </c>
      <c r="BG165" s="15">
        <f t="shared" si="26"/>
        <v>0</v>
      </c>
      <c r="BH165" s="15">
        <f t="shared" si="27"/>
        <v>0</v>
      </c>
    </row>
    <row r="166" spans="50:60" x14ac:dyDescent="0.25">
      <c r="AX166" s="15">
        <f t="shared" si="21"/>
        <v>155</v>
      </c>
      <c r="AY166" s="15">
        <f t="shared" si="28"/>
        <v>1.1500799191511417</v>
      </c>
      <c r="AZ166" s="15">
        <f t="shared" si="29"/>
        <v>7.880462223286161E-2</v>
      </c>
      <c r="BA166" s="15">
        <f t="shared" si="22"/>
        <v>6.9999999999999999E-4</v>
      </c>
      <c r="BB166" s="15">
        <f t="shared" si="23"/>
        <v>18.741199999999999</v>
      </c>
      <c r="BD166" s="15">
        <f t="shared" si="24"/>
        <v>155</v>
      </c>
      <c r="BE166" s="15">
        <f t="shared" si="30"/>
        <v>1.5707983103256404</v>
      </c>
      <c r="BF166" s="15">
        <f t="shared" si="25"/>
        <v>2.1455620974071922E-11</v>
      </c>
      <c r="BG166" s="15">
        <f t="shared" si="26"/>
        <v>0</v>
      </c>
      <c r="BH166" s="15">
        <f t="shared" si="27"/>
        <v>0</v>
      </c>
    </row>
    <row r="167" spans="50:60" x14ac:dyDescent="0.25">
      <c r="AX167" s="15">
        <f t="shared" si="21"/>
        <v>156</v>
      </c>
      <c r="AY167" s="15">
        <f t="shared" si="28"/>
        <v>1.1592260078652474</v>
      </c>
      <c r="AZ167" s="15">
        <f t="shared" si="29"/>
        <v>7.4374469215710518E-2</v>
      </c>
      <c r="BA167" s="15">
        <f t="shared" si="22"/>
        <v>6.9999999999999999E-4</v>
      </c>
      <c r="BB167" s="15">
        <f t="shared" si="23"/>
        <v>18.741899999999998</v>
      </c>
      <c r="BD167" s="15">
        <f t="shared" si="24"/>
        <v>156</v>
      </c>
      <c r="BE167" s="15">
        <f t="shared" si="30"/>
        <v>1.5707983470576914</v>
      </c>
      <c r="BF167" s="15">
        <f t="shared" si="25"/>
        <v>2.2257631500648844E-11</v>
      </c>
      <c r="BG167" s="15">
        <f t="shared" si="26"/>
        <v>0</v>
      </c>
      <c r="BH167" s="15">
        <f t="shared" si="27"/>
        <v>0</v>
      </c>
    </row>
    <row r="168" spans="50:60" x14ac:dyDescent="0.25">
      <c r="AX168" s="15">
        <f t="shared" si="21"/>
        <v>157</v>
      </c>
      <c r="AY168" s="15">
        <f t="shared" si="28"/>
        <v>1.1683720965793531</v>
      </c>
      <c r="AZ168" s="15">
        <f t="shared" si="29"/>
        <v>7.0143956941899996E-2</v>
      </c>
      <c r="BA168" s="15">
        <f t="shared" si="22"/>
        <v>5.9999999999999995E-4</v>
      </c>
      <c r="BB168" s="15">
        <f t="shared" si="23"/>
        <v>18.742499999999996</v>
      </c>
      <c r="BD168" s="15">
        <f t="shared" si="24"/>
        <v>157</v>
      </c>
      <c r="BE168" s="15">
        <f t="shared" si="30"/>
        <v>1.5707983837897423</v>
      </c>
      <c r="BF168" s="15">
        <f t="shared" si="25"/>
        <v>2.3074357816761952E-11</v>
      </c>
      <c r="BG168" s="15">
        <f t="shared" si="26"/>
        <v>0</v>
      </c>
      <c r="BH168" s="15">
        <f t="shared" si="27"/>
        <v>0</v>
      </c>
    </row>
    <row r="169" spans="50:60" x14ac:dyDescent="0.25">
      <c r="AX169" s="15">
        <f t="shared" si="21"/>
        <v>158</v>
      </c>
      <c r="AY169" s="15">
        <f t="shared" si="28"/>
        <v>1.1775181852934589</v>
      </c>
      <c r="AZ169" s="15">
        <f t="shared" si="29"/>
        <v>6.6104607810375624E-2</v>
      </c>
      <c r="BA169" s="15">
        <f t="shared" si="22"/>
        <v>5.9999999999999995E-4</v>
      </c>
      <c r="BB169" s="15">
        <f t="shared" si="23"/>
        <v>18.743099999999995</v>
      </c>
      <c r="BD169" s="15">
        <f t="shared" si="24"/>
        <v>158</v>
      </c>
      <c r="BE169" s="15">
        <f t="shared" si="30"/>
        <v>1.5707984205217933</v>
      </c>
      <c r="BF169" s="15">
        <f t="shared" si="25"/>
        <v>2.3905799922411218E-11</v>
      </c>
      <c r="BG169" s="15">
        <f t="shared" si="26"/>
        <v>0</v>
      </c>
      <c r="BH169" s="15">
        <f t="shared" si="27"/>
        <v>0</v>
      </c>
    </row>
    <row r="170" spans="50:60" x14ac:dyDescent="0.25">
      <c r="AX170" s="15">
        <f t="shared" si="21"/>
        <v>159</v>
      </c>
      <c r="AY170" s="15">
        <f t="shared" si="28"/>
        <v>1.1866642740075646</v>
      </c>
      <c r="AZ170" s="15">
        <f t="shared" si="29"/>
        <v>6.224834111379185E-2</v>
      </c>
      <c r="BA170" s="15">
        <f t="shared" si="22"/>
        <v>5.0000000000000001E-4</v>
      </c>
      <c r="BB170" s="15">
        <f t="shared" si="23"/>
        <v>18.743599999999994</v>
      </c>
      <c r="BD170" s="15">
        <f t="shared" si="24"/>
        <v>159</v>
      </c>
      <c r="BE170" s="15">
        <f t="shared" si="30"/>
        <v>1.5707984572538443</v>
      </c>
      <c r="BF170" s="15">
        <f t="shared" si="25"/>
        <v>2.4751957817596676E-11</v>
      </c>
      <c r="BG170" s="15">
        <f t="shared" si="26"/>
        <v>0</v>
      </c>
      <c r="BH170" s="15">
        <f t="shared" si="27"/>
        <v>0</v>
      </c>
    </row>
    <row r="171" spans="50:60" x14ac:dyDescent="0.25">
      <c r="AX171" s="15">
        <f t="shared" si="21"/>
        <v>160</v>
      </c>
      <c r="AY171" s="15">
        <f t="shared" si="28"/>
        <v>1.1958103627216703</v>
      </c>
      <c r="AZ171" s="15">
        <f t="shared" si="29"/>
        <v>5.8567455629851238E-2</v>
      </c>
      <c r="BA171" s="15">
        <f t="shared" si="22"/>
        <v>5.0000000000000001E-4</v>
      </c>
      <c r="BB171" s="15">
        <f t="shared" si="23"/>
        <v>18.744099999999992</v>
      </c>
      <c r="BD171" s="15">
        <f t="shared" si="24"/>
        <v>160</v>
      </c>
      <c r="BE171" s="15">
        <f t="shared" si="30"/>
        <v>1.5707984939858952</v>
      </c>
      <c r="BF171" s="15">
        <f t="shared" si="25"/>
        <v>2.5612831502318318E-11</v>
      </c>
      <c r="BG171" s="15">
        <f t="shared" si="26"/>
        <v>0</v>
      </c>
      <c r="BH171" s="15">
        <f t="shared" si="27"/>
        <v>0</v>
      </c>
    </row>
    <row r="172" spans="50:60" x14ac:dyDescent="0.25">
      <c r="AX172" s="15">
        <f t="shared" si="21"/>
        <v>161</v>
      </c>
      <c r="AY172" s="15">
        <f t="shared" si="28"/>
        <v>1.204956451435776</v>
      </c>
      <c r="AZ172" s="15">
        <f t="shared" si="29"/>
        <v>5.5054613030768529E-2</v>
      </c>
      <c r="BA172" s="15">
        <f t="shared" si="22"/>
        <v>5.0000000000000001E-4</v>
      </c>
      <c r="BB172" s="15">
        <f t="shared" si="23"/>
        <v>18.744599999999991</v>
      </c>
      <c r="BD172" s="15">
        <f t="shared" si="24"/>
        <v>161</v>
      </c>
      <c r="BE172" s="15">
        <f t="shared" si="30"/>
        <v>1.5707985307179462</v>
      </c>
      <c r="BF172" s="15">
        <f t="shared" si="25"/>
        <v>2.6488420976576161E-11</v>
      </c>
      <c r="BG172" s="15">
        <f t="shared" si="26"/>
        <v>0</v>
      </c>
      <c r="BH172" s="15">
        <f t="shared" si="27"/>
        <v>0</v>
      </c>
    </row>
    <row r="173" spans="50:60" x14ac:dyDescent="0.25">
      <c r="AX173" s="15">
        <f t="shared" si="21"/>
        <v>162</v>
      </c>
      <c r="AY173" s="15">
        <f t="shared" si="28"/>
        <v>1.2141025401498817</v>
      </c>
      <c r="AZ173" s="15">
        <f t="shared" si="29"/>
        <v>5.1702822075980939E-2</v>
      </c>
      <c r="BA173" s="15">
        <f t="shared" si="22"/>
        <v>4.0000000000000002E-4</v>
      </c>
      <c r="BB173" s="15">
        <f t="shared" si="23"/>
        <v>18.74499999999999</v>
      </c>
      <c r="BD173" s="15">
        <f t="shared" si="24"/>
        <v>162</v>
      </c>
      <c r="BE173" s="15">
        <f t="shared" si="30"/>
        <v>1.5707985674499971</v>
      </c>
      <c r="BF173" s="15">
        <f t="shared" si="25"/>
        <v>2.7378726240370202E-11</v>
      </c>
      <c r="BG173" s="15">
        <f t="shared" si="26"/>
        <v>0</v>
      </c>
      <c r="BH173" s="15">
        <f t="shared" si="27"/>
        <v>0</v>
      </c>
    </row>
    <row r="174" spans="50:60" x14ac:dyDescent="0.25">
      <c r="AX174" s="15">
        <f t="shared" si="21"/>
        <v>163</v>
      </c>
      <c r="AY174" s="15">
        <f t="shared" si="28"/>
        <v>1.2232486288639874</v>
      </c>
      <c r="AZ174" s="15">
        <f t="shared" si="29"/>
        <v>4.8505423554744007E-2</v>
      </c>
      <c r="BA174" s="15">
        <f t="shared" si="22"/>
        <v>4.0000000000000002E-4</v>
      </c>
      <c r="BB174" s="15">
        <f t="shared" si="23"/>
        <v>18.745399999999989</v>
      </c>
      <c r="BD174" s="15">
        <f t="shared" si="24"/>
        <v>163</v>
      </c>
      <c r="BE174" s="15">
        <f t="shared" si="30"/>
        <v>1.5707986041820481</v>
      </c>
      <c r="BF174" s="15">
        <f t="shared" si="25"/>
        <v>2.828374729370046E-11</v>
      </c>
      <c r="BG174" s="15">
        <f t="shared" si="26"/>
        <v>0</v>
      </c>
      <c r="BH174" s="15">
        <f t="shared" si="27"/>
        <v>0</v>
      </c>
    </row>
    <row r="175" spans="50:60" x14ac:dyDescent="0.25">
      <c r="AX175" s="15">
        <f t="shared" si="21"/>
        <v>164</v>
      </c>
      <c r="AY175" s="15">
        <f t="shared" si="28"/>
        <v>1.2323947175780932</v>
      </c>
      <c r="AZ175" s="15">
        <f t="shared" si="29"/>
        <v>4.5456075946717987E-2</v>
      </c>
      <c r="BA175" s="15">
        <f t="shared" si="22"/>
        <v>4.0000000000000002E-4</v>
      </c>
      <c r="BB175" s="15">
        <f t="shared" si="23"/>
        <v>18.745799999999988</v>
      </c>
      <c r="BD175" s="15">
        <f t="shared" si="24"/>
        <v>164</v>
      </c>
      <c r="BE175" s="15">
        <f t="shared" si="30"/>
        <v>1.570798640914099</v>
      </c>
      <c r="BF175" s="15">
        <f t="shared" si="25"/>
        <v>2.920348413656692E-11</v>
      </c>
      <c r="BG175" s="15">
        <f t="shared" si="26"/>
        <v>0</v>
      </c>
      <c r="BH175" s="15">
        <f t="shared" si="27"/>
        <v>0</v>
      </c>
    </row>
    <row r="176" spans="50:60" x14ac:dyDescent="0.25">
      <c r="AX176" s="15">
        <f t="shared" si="21"/>
        <v>165</v>
      </c>
      <c r="AY176" s="15">
        <f t="shared" si="28"/>
        <v>1.2415408062921989</v>
      </c>
      <c r="AZ176" s="15">
        <f t="shared" si="29"/>
        <v>4.2548741770060655E-2</v>
      </c>
      <c r="BA176" s="15">
        <f t="shared" si="22"/>
        <v>4.0000000000000002E-4</v>
      </c>
      <c r="BB176" s="15">
        <f t="shared" si="23"/>
        <v>18.746199999999988</v>
      </c>
      <c r="BD176" s="15">
        <f t="shared" si="24"/>
        <v>165</v>
      </c>
      <c r="BE176" s="15">
        <f t="shared" si="30"/>
        <v>1.57079867764615</v>
      </c>
      <c r="BF176" s="15">
        <f t="shared" si="25"/>
        <v>3.0137936768969622E-11</v>
      </c>
      <c r="BG176" s="15">
        <f t="shared" si="26"/>
        <v>0</v>
      </c>
      <c r="BH176" s="15">
        <f t="shared" si="27"/>
        <v>0</v>
      </c>
    </row>
    <row r="177" spans="50:60" x14ac:dyDescent="0.25">
      <c r="AX177" s="15">
        <f t="shared" si="21"/>
        <v>166</v>
      </c>
      <c r="AY177" s="15">
        <f t="shared" si="28"/>
        <v>1.2506868950063046</v>
      </c>
      <c r="AZ177" s="15">
        <f t="shared" si="29"/>
        <v>3.9777674587908533E-2</v>
      </c>
      <c r="BA177" s="15">
        <f t="shared" si="22"/>
        <v>2.9999999999999997E-4</v>
      </c>
      <c r="BB177" s="15">
        <f t="shared" si="23"/>
        <v>18.746499999999987</v>
      </c>
      <c r="BD177" s="15">
        <f t="shared" si="24"/>
        <v>166</v>
      </c>
      <c r="BE177" s="15">
        <f t="shared" si="30"/>
        <v>1.570798714378201</v>
      </c>
      <c r="BF177" s="15">
        <f t="shared" si="25"/>
        <v>3.1087105190908544E-11</v>
      </c>
      <c r="BG177" s="15">
        <f t="shared" si="26"/>
        <v>0</v>
      </c>
      <c r="BH177" s="15">
        <f t="shared" si="27"/>
        <v>0</v>
      </c>
    </row>
    <row r="178" spans="50:60" x14ac:dyDescent="0.25">
      <c r="AX178" s="15">
        <f t="shared" si="21"/>
        <v>167</v>
      </c>
      <c r="AY178" s="15">
        <f t="shared" si="28"/>
        <v>1.2598329837204103</v>
      </c>
      <c r="AZ178" s="15">
        <f t="shared" si="29"/>
        <v>3.7137406645440456E-2</v>
      </c>
      <c r="BA178" s="15">
        <f t="shared" si="22"/>
        <v>2.9999999999999997E-4</v>
      </c>
      <c r="BB178" s="15">
        <f t="shared" si="23"/>
        <v>18.746799999999986</v>
      </c>
      <c r="BD178" s="15">
        <f t="shared" si="24"/>
        <v>167</v>
      </c>
      <c r="BE178" s="15">
        <f t="shared" si="30"/>
        <v>1.5707987511102519</v>
      </c>
      <c r="BF178" s="15">
        <f t="shared" si="25"/>
        <v>3.2050989402383706E-11</v>
      </c>
      <c r="BG178" s="15">
        <f t="shared" si="26"/>
        <v>0</v>
      </c>
      <c r="BH178" s="15">
        <f t="shared" si="27"/>
        <v>0</v>
      </c>
    </row>
    <row r="179" spans="50:60" x14ac:dyDescent="0.25">
      <c r="AX179" s="15">
        <f t="shared" si="21"/>
        <v>168</v>
      </c>
      <c r="AY179" s="15">
        <f t="shared" si="28"/>
        <v>1.268979072434516</v>
      </c>
      <c r="AZ179" s="15">
        <f t="shared" si="29"/>
        <v>3.4622737110986443E-2</v>
      </c>
      <c r="BA179" s="15">
        <f t="shared" si="22"/>
        <v>2.9999999999999997E-4</v>
      </c>
      <c r="BB179" s="15">
        <f t="shared" si="23"/>
        <v>18.747099999999985</v>
      </c>
      <c r="BD179" s="15">
        <f t="shared" si="24"/>
        <v>168</v>
      </c>
      <c r="BE179" s="15">
        <f t="shared" si="30"/>
        <v>1.5707987878423029</v>
      </c>
      <c r="BF179" s="15">
        <f t="shared" si="25"/>
        <v>3.3029589403395108E-11</v>
      </c>
      <c r="BG179" s="15">
        <f t="shared" si="26"/>
        <v>0</v>
      </c>
      <c r="BH179" s="15">
        <f t="shared" si="27"/>
        <v>0</v>
      </c>
    </row>
    <row r="180" spans="50:60" x14ac:dyDescent="0.25">
      <c r="AX180" s="15">
        <f t="shared" si="21"/>
        <v>169</v>
      </c>
      <c r="AY180" s="15">
        <f t="shared" si="28"/>
        <v>1.2781251611486217</v>
      </c>
      <c r="AZ180" s="15">
        <f t="shared" si="29"/>
        <v>3.2228720895866418E-2</v>
      </c>
      <c r="BA180" s="15">
        <f t="shared" si="22"/>
        <v>2.9999999999999997E-4</v>
      </c>
      <c r="BB180" s="15">
        <f t="shared" si="23"/>
        <v>18.747399999999985</v>
      </c>
      <c r="BD180" s="15">
        <f t="shared" si="24"/>
        <v>169</v>
      </c>
      <c r="BE180" s="15">
        <f t="shared" si="30"/>
        <v>1.5707988245743538</v>
      </c>
      <c r="BF180" s="15">
        <f t="shared" si="25"/>
        <v>3.4022905193942769E-11</v>
      </c>
      <c r="BG180" s="15">
        <f t="shared" si="26"/>
        <v>0</v>
      </c>
      <c r="BH180" s="15">
        <f t="shared" si="27"/>
        <v>0</v>
      </c>
    </row>
    <row r="181" spans="50:60" x14ac:dyDescent="0.25">
      <c r="AX181" s="15">
        <f t="shared" si="21"/>
        <v>170</v>
      </c>
      <c r="AY181" s="15">
        <f t="shared" si="28"/>
        <v>1.2872712498627275</v>
      </c>
      <c r="AZ181" s="15">
        <f t="shared" si="29"/>
        <v>2.9950658028821204E-2</v>
      </c>
      <c r="BA181" s="15">
        <f t="shared" si="22"/>
        <v>2.0000000000000001E-4</v>
      </c>
      <c r="BB181" s="15">
        <f t="shared" si="23"/>
        <v>18.747599999999984</v>
      </c>
      <c r="BD181" s="15">
        <f t="shared" si="24"/>
        <v>170</v>
      </c>
      <c r="BE181" s="15">
        <f t="shared" si="30"/>
        <v>1.5707988613064048</v>
      </c>
      <c r="BF181" s="15">
        <f t="shared" si="25"/>
        <v>3.5030936774026689E-11</v>
      </c>
      <c r="BG181" s="15">
        <f t="shared" si="26"/>
        <v>0</v>
      </c>
      <c r="BH181" s="15">
        <f t="shared" si="27"/>
        <v>0</v>
      </c>
    </row>
    <row r="182" spans="50:60" x14ac:dyDescent="0.25">
      <c r="AX182" s="15">
        <f t="shared" si="21"/>
        <v>171</v>
      </c>
      <c r="AY182" s="15">
        <f t="shared" si="28"/>
        <v>1.2964173385768332</v>
      </c>
      <c r="AZ182" s="15">
        <f t="shared" si="29"/>
        <v>2.7784083562034684E-2</v>
      </c>
      <c r="BA182" s="15">
        <f t="shared" si="22"/>
        <v>2.0000000000000001E-4</v>
      </c>
      <c r="BB182" s="15">
        <f t="shared" si="23"/>
        <v>18.747799999999984</v>
      </c>
      <c r="BD182" s="15">
        <f t="shared" si="24"/>
        <v>171</v>
      </c>
      <c r="BE182" s="15">
        <f t="shared" si="30"/>
        <v>1.5707988980384557</v>
      </c>
      <c r="BF182" s="15">
        <f t="shared" si="25"/>
        <v>3.6053684143646868E-11</v>
      </c>
      <c r="BG182" s="15">
        <f t="shared" si="26"/>
        <v>0</v>
      </c>
      <c r="BH182" s="15">
        <f t="shared" si="27"/>
        <v>0</v>
      </c>
    </row>
    <row r="183" spans="50:60" x14ac:dyDescent="0.25">
      <c r="AX183" s="15">
        <f t="shared" si="21"/>
        <v>172</v>
      </c>
      <c r="AY183" s="15">
        <f t="shared" si="28"/>
        <v>1.3055634272909389</v>
      </c>
      <c r="AZ183" s="15">
        <f t="shared" si="29"/>
        <v>2.5724757986840437E-2</v>
      </c>
      <c r="BA183" s="15">
        <f t="shared" si="22"/>
        <v>2.0000000000000001E-4</v>
      </c>
      <c r="BB183" s="15">
        <f t="shared" si="23"/>
        <v>18.747999999999983</v>
      </c>
      <c r="BD183" s="15">
        <f t="shared" si="24"/>
        <v>172</v>
      </c>
      <c r="BE183" s="15">
        <f t="shared" si="30"/>
        <v>1.5707989347705067</v>
      </c>
      <c r="BF183" s="15">
        <f t="shared" si="25"/>
        <v>3.7091147302803332E-11</v>
      </c>
      <c r="BG183" s="15">
        <f t="shared" si="26"/>
        <v>0</v>
      </c>
      <c r="BH183" s="15">
        <f t="shared" si="27"/>
        <v>0</v>
      </c>
    </row>
    <row r="184" spans="50:60" x14ac:dyDescent="0.25">
      <c r="AX184" s="15">
        <f t="shared" si="21"/>
        <v>173</v>
      </c>
      <c r="AY184" s="15">
        <f t="shared" si="28"/>
        <v>1.3147095160050446</v>
      </c>
      <c r="AZ184" s="15">
        <f t="shared" si="29"/>
        <v>2.3768658138261661E-2</v>
      </c>
      <c r="BA184" s="15">
        <f t="shared" si="22"/>
        <v>2.0000000000000001E-4</v>
      </c>
      <c r="BB184" s="15">
        <f t="shared" si="23"/>
        <v>18.748199999999983</v>
      </c>
      <c r="BD184" s="15">
        <f t="shared" si="24"/>
        <v>173</v>
      </c>
      <c r="BE184" s="15">
        <f t="shared" si="30"/>
        <v>1.5707989715025577</v>
      </c>
      <c r="BF184" s="15">
        <f t="shared" si="25"/>
        <v>3.8143326251496082E-11</v>
      </c>
      <c r="BG184" s="15">
        <f t="shared" si="26"/>
        <v>0</v>
      </c>
      <c r="BH184" s="15">
        <f t="shared" si="27"/>
        <v>0</v>
      </c>
    </row>
    <row r="185" spans="50:60" x14ac:dyDescent="0.25">
      <c r="AX185" s="15">
        <f t="shared" si="21"/>
        <v>174</v>
      </c>
      <c r="AY185" s="15">
        <f t="shared" si="28"/>
        <v>1.3238556047191503</v>
      </c>
      <c r="AZ185" s="15">
        <f t="shared" si="29"/>
        <v>2.1911968568551654E-2</v>
      </c>
      <c r="BA185" s="15">
        <f t="shared" si="22"/>
        <v>2.0000000000000001E-4</v>
      </c>
      <c r="BB185" s="15">
        <f t="shared" si="23"/>
        <v>18.748399999999982</v>
      </c>
      <c r="BD185" s="15">
        <f t="shared" si="24"/>
        <v>174</v>
      </c>
      <c r="BE185" s="15">
        <f t="shared" si="30"/>
        <v>1.5707990082346086</v>
      </c>
      <c r="BF185" s="15">
        <f t="shared" si="25"/>
        <v>3.9210220989725129E-11</v>
      </c>
      <c r="BG185" s="15">
        <f t="shared" si="26"/>
        <v>0</v>
      </c>
      <c r="BH185" s="15">
        <f t="shared" si="27"/>
        <v>0</v>
      </c>
    </row>
    <row r="186" spans="50:60" x14ac:dyDescent="0.25">
      <c r="AX186" s="15">
        <f t="shared" si="21"/>
        <v>175</v>
      </c>
      <c r="AY186" s="15">
        <f t="shared" si="28"/>
        <v>1.333001693433256</v>
      </c>
      <c r="AZ186" s="15">
        <f t="shared" si="29"/>
        <v>2.0151073370882695E-2</v>
      </c>
      <c r="BA186" s="15">
        <f t="shared" si="22"/>
        <v>1E-4</v>
      </c>
      <c r="BB186" s="15">
        <f t="shared" si="23"/>
        <v>18.748499999999982</v>
      </c>
      <c r="BD186" s="15">
        <f t="shared" si="24"/>
        <v>175</v>
      </c>
      <c r="BE186" s="15">
        <f t="shared" si="30"/>
        <v>1.5707990449666596</v>
      </c>
      <c r="BF186" s="15">
        <f t="shared" si="25"/>
        <v>4.0291831517490474E-11</v>
      </c>
      <c r="BG186" s="15">
        <f t="shared" si="26"/>
        <v>0</v>
      </c>
      <c r="BH186" s="15">
        <f t="shared" si="27"/>
        <v>0</v>
      </c>
    </row>
    <row r="187" spans="50:60" x14ac:dyDescent="0.25">
      <c r="AX187" s="15">
        <f t="shared" si="21"/>
        <v>176</v>
      </c>
      <c r="AY187" s="15">
        <f t="shared" si="28"/>
        <v>1.3421477821473617</v>
      </c>
      <c r="AZ187" s="15">
        <f t="shared" si="29"/>
        <v>1.8482548435278322E-2</v>
      </c>
      <c r="BA187" s="15">
        <f t="shared" si="22"/>
        <v>1E-4</v>
      </c>
      <c r="BB187" s="15">
        <f t="shared" si="23"/>
        <v>18.748599999999982</v>
      </c>
      <c r="BD187" s="15">
        <f t="shared" si="24"/>
        <v>176</v>
      </c>
      <c r="BE187" s="15">
        <f t="shared" si="30"/>
        <v>1.5707990816987105</v>
      </c>
      <c r="BF187" s="15">
        <f t="shared" si="25"/>
        <v>4.138815783479211E-11</v>
      </c>
      <c r="BG187" s="15">
        <f t="shared" si="26"/>
        <v>0</v>
      </c>
      <c r="BH187" s="15">
        <f t="shared" si="27"/>
        <v>0</v>
      </c>
    </row>
    <row r="188" spans="50:60" x14ac:dyDescent="0.25">
      <c r="AX188" s="15">
        <f t="shared" si="21"/>
        <v>177</v>
      </c>
      <c r="AY188" s="15">
        <f t="shared" si="28"/>
        <v>1.3512938708614675</v>
      </c>
      <c r="AZ188" s="15">
        <f t="shared" si="29"/>
        <v>1.6903154119797082E-2</v>
      </c>
      <c r="BA188" s="15">
        <f t="shared" si="22"/>
        <v>1E-4</v>
      </c>
      <c r="BB188" s="15">
        <f t="shared" si="23"/>
        <v>18.748699999999982</v>
      </c>
      <c r="BD188" s="15">
        <f t="shared" si="24"/>
        <v>177</v>
      </c>
      <c r="BE188" s="15">
        <f t="shared" si="30"/>
        <v>1.5707991184307615</v>
      </c>
      <c r="BF188" s="15">
        <f t="shared" si="25"/>
        <v>4.2499199941630077E-11</v>
      </c>
      <c r="BG188" s="15">
        <f t="shared" si="26"/>
        <v>0</v>
      </c>
      <c r="BH188" s="15">
        <f t="shared" si="27"/>
        <v>0</v>
      </c>
    </row>
    <row r="189" spans="50:60" x14ac:dyDescent="0.25">
      <c r="AX189" s="15">
        <f t="shared" si="21"/>
        <v>178</v>
      </c>
      <c r="AY189" s="15">
        <f t="shared" si="28"/>
        <v>1.3604399595755732</v>
      </c>
      <c r="AZ189" s="15">
        <f t="shared" si="29"/>
        <v>1.5409828320856432E-2</v>
      </c>
      <c r="BA189" s="15">
        <f t="shared" si="22"/>
        <v>1E-4</v>
      </c>
      <c r="BB189" s="15">
        <f t="shared" si="23"/>
        <v>18.748799999999981</v>
      </c>
      <c r="BD189" s="15">
        <f t="shared" si="24"/>
        <v>178</v>
      </c>
      <c r="BE189" s="15">
        <f t="shared" si="30"/>
        <v>1.5707991551628124</v>
      </c>
      <c r="BF189" s="15">
        <f t="shared" si="25"/>
        <v>4.3624957838004367E-11</v>
      </c>
      <c r="BG189" s="15">
        <f t="shared" si="26"/>
        <v>0</v>
      </c>
      <c r="BH189" s="15">
        <f t="shared" si="27"/>
        <v>0</v>
      </c>
    </row>
    <row r="190" spans="50:60" x14ac:dyDescent="0.25">
      <c r="AX190" s="15">
        <f t="shared" si="21"/>
        <v>179</v>
      </c>
      <c r="AY190" s="15">
        <f t="shared" si="28"/>
        <v>1.3695860482896789</v>
      </c>
      <c r="AZ190" s="15">
        <f t="shared" si="29"/>
        <v>1.399967992743705E-2</v>
      </c>
      <c r="BA190" s="15">
        <f t="shared" si="22"/>
        <v>1E-4</v>
      </c>
      <c r="BB190" s="15">
        <f t="shared" si="23"/>
        <v>18.748899999999981</v>
      </c>
      <c r="BD190" s="15">
        <f t="shared" si="24"/>
        <v>179</v>
      </c>
      <c r="BE190" s="15">
        <f t="shared" si="30"/>
        <v>1.5707991918948634</v>
      </c>
      <c r="BF190" s="15">
        <f t="shared" si="25"/>
        <v>4.4765431523915007E-11</v>
      </c>
      <c r="BG190" s="15">
        <f t="shared" si="26"/>
        <v>0</v>
      </c>
      <c r="BH190" s="15">
        <f t="shared" si="27"/>
        <v>0</v>
      </c>
    </row>
    <row r="191" spans="50:60" x14ac:dyDescent="0.25">
      <c r="AX191" s="15">
        <f t="shared" si="21"/>
        <v>180</v>
      </c>
      <c r="AY191" s="15">
        <f t="shared" si="28"/>
        <v>1.3787321370037846</v>
      </c>
      <c r="AZ191" s="15">
        <f t="shared" si="29"/>
        <v>1.2669982644727981E-2</v>
      </c>
      <c r="BA191" s="15">
        <f t="shared" si="22"/>
        <v>1E-4</v>
      </c>
      <c r="BB191" s="15">
        <f t="shared" si="23"/>
        <v>18.748999999999981</v>
      </c>
      <c r="BD191" s="15">
        <f t="shared" si="24"/>
        <v>180</v>
      </c>
      <c r="BE191" s="15">
        <f t="shared" si="30"/>
        <v>1.5707992286269143</v>
      </c>
      <c r="BF191" s="15">
        <f t="shared" si="25"/>
        <v>4.5920620999361977E-11</v>
      </c>
      <c r="BG191" s="15">
        <f t="shared" si="26"/>
        <v>0</v>
      </c>
      <c r="BH191" s="15">
        <f t="shared" si="27"/>
        <v>0</v>
      </c>
    </row>
    <row r="192" spans="50:60" x14ac:dyDescent="0.25">
      <c r="AX192" s="15">
        <f t="shared" si="21"/>
        <v>181</v>
      </c>
      <c r="AY192" s="15">
        <f t="shared" si="28"/>
        <v>1.3878782257178903</v>
      </c>
      <c r="AZ192" s="15">
        <f t="shared" si="29"/>
        <v>1.1418169173567565E-2</v>
      </c>
      <c r="BA192" s="15">
        <f t="shared" si="22"/>
        <v>1E-4</v>
      </c>
      <c r="BB192" s="15">
        <f t="shared" si="23"/>
        <v>18.749099999999981</v>
      </c>
      <c r="BD192" s="15">
        <f t="shared" si="24"/>
        <v>181</v>
      </c>
      <c r="BE192" s="15">
        <f t="shared" si="30"/>
        <v>1.5707992653589653</v>
      </c>
      <c r="BF192" s="15">
        <f t="shared" si="25"/>
        <v>4.709052626434529E-11</v>
      </c>
      <c r="BG192" s="15">
        <f t="shared" si="26"/>
        <v>0</v>
      </c>
      <c r="BH192" s="15">
        <f t="shared" si="27"/>
        <v>0</v>
      </c>
    </row>
    <row r="193" spans="50:60" x14ac:dyDescent="0.25">
      <c r="AX193" s="15">
        <f t="shared" si="21"/>
        <v>182</v>
      </c>
      <c r="AY193" s="15">
        <f t="shared" si="28"/>
        <v>1.397024314431996</v>
      </c>
      <c r="AZ193" s="15">
        <f t="shared" si="29"/>
        <v>1.0241825732801611E-2</v>
      </c>
      <c r="BA193" s="15">
        <f t="shared" si="22"/>
        <v>0</v>
      </c>
      <c r="BB193" s="15">
        <f t="shared" si="23"/>
        <v>18.749099999999981</v>
      </c>
      <c r="BD193" s="15">
        <f t="shared" si="24"/>
        <v>182</v>
      </c>
      <c r="BE193" s="15">
        <f t="shared" si="30"/>
        <v>1.5707993020910163</v>
      </c>
      <c r="BF193" s="15">
        <f t="shared" si="25"/>
        <v>4.8275147318864979E-11</v>
      </c>
      <c r="BG193" s="15">
        <f t="shared" si="26"/>
        <v>0</v>
      </c>
      <c r="BH193" s="15">
        <f t="shared" si="27"/>
        <v>0</v>
      </c>
    </row>
    <row r="194" spans="50:60" x14ac:dyDescent="0.25">
      <c r="AX194" s="15">
        <f t="shared" si="21"/>
        <v>183</v>
      </c>
      <c r="AY194" s="15">
        <f t="shared" si="28"/>
        <v>1.4061704031461018</v>
      </c>
      <c r="AZ194" s="15">
        <f t="shared" si="29"/>
        <v>9.1386869124224016E-3</v>
      </c>
      <c r="BA194" s="15">
        <f t="shared" si="22"/>
        <v>0</v>
      </c>
      <c r="BB194" s="15">
        <f t="shared" si="23"/>
        <v>18.749099999999981</v>
      </c>
      <c r="BD194" s="15">
        <f t="shared" si="24"/>
        <v>183</v>
      </c>
      <c r="BE194" s="15">
        <f t="shared" si="30"/>
        <v>1.5707993388230672</v>
      </c>
      <c r="BF194" s="15">
        <f t="shared" si="25"/>
        <v>4.9474484162921023E-11</v>
      </c>
      <c r="BG194" s="15">
        <f t="shared" si="26"/>
        <v>0</v>
      </c>
      <c r="BH194" s="15">
        <f t="shared" si="27"/>
        <v>0</v>
      </c>
    </row>
    <row r="195" spans="50:60" x14ac:dyDescent="0.25">
      <c r="AX195" s="15">
        <f t="shared" si="21"/>
        <v>184</v>
      </c>
      <c r="AY195" s="15">
        <f t="shared" si="28"/>
        <v>1.4153164918602075</v>
      </c>
      <c r="AZ195" s="15">
        <f t="shared" si="29"/>
        <v>8.1066308460699173E-3</v>
      </c>
      <c r="BA195" s="15">
        <f t="shared" si="22"/>
        <v>0</v>
      </c>
      <c r="BB195" s="15">
        <f t="shared" si="23"/>
        <v>18.749099999999981</v>
      </c>
      <c r="BD195" s="15">
        <f t="shared" si="24"/>
        <v>184</v>
      </c>
      <c r="BE195" s="15">
        <f t="shared" si="30"/>
        <v>1.5707993755551182</v>
      </c>
      <c r="BF195" s="15">
        <f t="shared" si="25"/>
        <v>5.0688536796513469E-11</v>
      </c>
      <c r="BG195" s="15">
        <f t="shared" si="26"/>
        <v>0</v>
      </c>
      <c r="BH195" s="15">
        <f t="shared" si="27"/>
        <v>0</v>
      </c>
    </row>
    <row r="196" spans="50:60" x14ac:dyDescent="0.25">
      <c r="AX196" s="15">
        <f t="shared" si="21"/>
        <v>185</v>
      </c>
      <c r="AY196" s="15">
        <f t="shared" si="28"/>
        <v>1.4244625805743132</v>
      </c>
      <c r="AZ196" s="15">
        <f t="shared" si="29"/>
        <v>7.143674692172414E-3</v>
      </c>
      <c r="BA196" s="15">
        <f t="shared" si="22"/>
        <v>0</v>
      </c>
      <c r="BB196" s="15">
        <f t="shared" si="23"/>
        <v>18.749099999999981</v>
      </c>
      <c r="BD196" s="15">
        <f t="shared" si="24"/>
        <v>185</v>
      </c>
      <c r="BE196" s="15">
        <f t="shared" si="30"/>
        <v>1.5707994122871691</v>
      </c>
      <c r="BF196" s="15">
        <f t="shared" si="25"/>
        <v>5.1917305219642297E-11</v>
      </c>
      <c r="BG196" s="15">
        <f t="shared" si="26"/>
        <v>0</v>
      </c>
      <c r="BH196" s="15">
        <f t="shared" si="27"/>
        <v>0</v>
      </c>
    </row>
    <row r="197" spans="50:60" x14ac:dyDescent="0.25">
      <c r="AX197" s="15">
        <f t="shared" si="21"/>
        <v>186</v>
      </c>
      <c r="AY197" s="15">
        <f t="shared" si="28"/>
        <v>1.4336086692884189</v>
      </c>
      <c r="AZ197" s="15">
        <f t="shared" si="29"/>
        <v>6.2479704136773426E-3</v>
      </c>
      <c r="BA197" s="15">
        <f t="shared" si="22"/>
        <v>0</v>
      </c>
      <c r="BB197" s="15">
        <f t="shared" si="23"/>
        <v>18.749099999999981</v>
      </c>
      <c r="BD197" s="15">
        <f t="shared" si="24"/>
        <v>186</v>
      </c>
      <c r="BE197" s="15">
        <f t="shared" si="30"/>
        <v>1.5707994490192201</v>
      </c>
      <c r="BF197" s="15">
        <f t="shared" si="25"/>
        <v>5.3160789432307501E-11</v>
      </c>
      <c r="BG197" s="15">
        <f t="shared" si="26"/>
        <v>0</v>
      </c>
      <c r="BH197" s="15">
        <f t="shared" si="27"/>
        <v>0</v>
      </c>
    </row>
    <row r="198" spans="50:60" x14ac:dyDescent="0.25">
      <c r="AX198" s="15">
        <f t="shared" si="21"/>
        <v>187</v>
      </c>
      <c r="AY198" s="15">
        <f t="shared" si="28"/>
        <v>1.4427547580025246</v>
      </c>
      <c r="AZ198" s="15">
        <f t="shared" si="29"/>
        <v>5.4178008469777123E-3</v>
      </c>
      <c r="BA198" s="15">
        <f t="shared" si="22"/>
        <v>0</v>
      </c>
      <c r="BB198" s="15">
        <f t="shared" si="23"/>
        <v>18.749099999999981</v>
      </c>
      <c r="BD198" s="15">
        <f t="shared" si="24"/>
        <v>187</v>
      </c>
      <c r="BE198" s="15">
        <f t="shared" si="30"/>
        <v>1.570799485751271</v>
      </c>
      <c r="BF198" s="15">
        <f t="shared" si="25"/>
        <v>5.4418989434509151E-11</v>
      </c>
      <c r="BG198" s="15">
        <f t="shared" si="26"/>
        <v>0</v>
      </c>
      <c r="BH198" s="15">
        <f t="shared" si="27"/>
        <v>0</v>
      </c>
    </row>
    <row r="199" spans="50:60" x14ac:dyDescent="0.25">
      <c r="AX199" s="15">
        <f t="shared" si="21"/>
        <v>188</v>
      </c>
      <c r="AY199" s="15">
        <f t="shared" si="28"/>
        <v>1.4519008467166303</v>
      </c>
      <c r="AZ199" s="15">
        <f t="shared" si="29"/>
        <v>4.6515760512741778E-3</v>
      </c>
      <c r="BA199" s="15">
        <f t="shared" si="22"/>
        <v>0</v>
      </c>
      <c r="BB199" s="15">
        <f t="shared" si="23"/>
        <v>18.749099999999981</v>
      </c>
      <c r="BD199" s="15">
        <f t="shared" si="24"/>
        <v>188</v>
      </c>
      <c r="BE199" s="15">
        <f t="shared" si="30"/>
        <v>1.570799522483322</v>
      </c>
      <c r="BF199" s="15">
        <f t="shared" si="25"/>
        <v>5.5691905226247202E-11</v>
      </c>
      <c r="BG199" s="15">
        <f t="shared" si="26"/>
        <v>0</v>
      </c>
      <c r="BH199" s="15">
        <f t="shared" si="27"/>
        <v>0</v>
      </c>
    </row>
    <row r="200" spans="50:60" x14ac:dyDescent="0.25">
      <c r="AX200" s="15">
        <f t="shared" si="21"/>
        <v>189</v>
      </c>
      <c r="AY200" s="15">
        <f t="shared" si="28"/>
        <v>1.461046935430736</v>
      </c>
      <c r="AZ200" s="15">
        <f t="shared" si="29"/>
        <v>3.9478299302304551E-3</v>
      </c>
      <c r="BA200" s="15">
        <f t="shared" si="22"/>
        <v>0</v>
      </c>
      <c r="BB200" s="15">
        <f t="shared" si="23"/>
        <v>18.749099999999981</v>
      </c>
      <c r="BD200" s="15">
        <f t="shared" si="24"/>
        <v>189</v>
      </c>
      <c r="BE200" s="15">
        <f t="shared" si="30"/>
        <v>1.570799559215373</v>
      </c>
      <c r="BF200" s="15">
        <f t="shared" si="25"/>
        <v>5.6979536807521674E-11</v>
      </c>
      <c r="BG200" s="15">
        <f t="shared" si="26"/>
        <v>0</v>
      </c>
      <c r="BH200" s="15">
        <f t="shared" si="27"/>
        <v>0</v>
      </c>
    </row>
    <row r="201" spans="50:60" x14ac:dyDescent="0.25">
      <c r="AX201" s="15">
        <f t="shared" si="21"/>
        <v>190</v>
      </c>
      <c r="AY201" s="15">
        <f t="shared" si="28"/>
        <v>1.4701930241448418</v>
      </c>
      <c r="AZ201" s="15">
        <f t="shared" si="29"/>
        <v>3.3052171183807432E-3</v>
      </c>
      <c r="BA201" s="15">
        <f t="shared" si="22"/>
        <v>0</v>
      </c>
      <c r="BB201" s="15">
        <f t="shared" si="23"/>
        <v>18.749099999999981</v>
      </c>
      <c r="BD201" s="15">
        <f t="shared" si="24"/>
        <v>190</v>
      </c>
      <c r="BE201" s="15">
        <f t="shared" si="30"/>
        <v>1.5707995959474239</v>
      </c>
      <c r="BF201" s="15">
        <f t="shared" si="25"/>
        <v>5.8281884178332598E-11</v>
      </c>
      <c r="BG201" s="15">
        <f t="shared" si="26"/>
        <v>0</v>
      </c>
      <c r="BH201" s="15">
        <f t="shared" si="27"/>
        <v>0</v>
      </c>
    </row>
    <row r="202" spans="50:60" x14ac:dyDescent="0.25">
      <c r="AX202" s="15">
        <f t="shared" si="21"/>
        <v>191</v>
      </c>
      <c r="AY202" s="15">
        <f t="shared" si="28"/>
        <v>1.4793391128589475</v>
      </c>
      <c r="AZ202" s="15">
        <f t="shared" si="29"/>
        <v>2.7225101253333024E-3</v>
      </c>
      <c r="BA202" s="15">
        <f t="shared" si="22"/>
        <v>0</v>
      </c>
      <c r="BB202" s="15">
        <f t="shared" si="23"/>
        <v>18.749099999999981</v>
      </c>
      <c r="BD202" s="15">
        <f t="shared" si="24"/>
        <v>191</v>
      </c>
      <c r="BE202" s="15">
        <f t="shared" si="30"/>
        <v>1.5707996326794749</v>
      </c>
      <c r="BF202" s="15">
        <f t="shared" si="25"/>
        <v>5.9598947338679937E-11</v>
      </c>
      <c r="BG202" s="15">
        <f t="shared" si="26"/>
        <v>0</v>
      </c>
      <c r="BH202" s="15">
        <f t="shared" si="27"/>
        <v>0</v>
      </c>
    </row>
    <row r="203" spans="50:60" x14ac:dyDescent="0.25">
      <c r="AX203" s="15">
        <f t="shared" si="21"/>
        <v>192</v>
      </c>
      <c r="AY203" s="15">
        <f t="shared" si="28"/>
        <v>1.4884852015730532</v>
      </c>
      <c r="AZ203" s="15">
        <f t="shared" si="29"/>
        <v>2.1985967313857165E-3</v>
      </c>
      <c r="BA203" s="15">
        <f t="shared" si="22"/>
        <v>0</v>
      </c>
      <c r="BB203" s="15">
        <f t="shared" si="23"/>
        <v>18.749099999999981</v>
      </c>
      <c r="BD203" s="15">
        <f t="shared" si="24"/>
        <v>192</v>
      </c>
      <c r="BE203" s="15">
        <f t="shared" si="30"/>
        <v>1.5707996694115258</v>
      </c>
      <c r="BF203" s="15">
        <f t="shared" si="25"/>
        <v>6.0930726288563762E-11</v>
      </c>
      <c r="BG203" s="15">
        <f t="shared" si="26"/>
        <v>0</v>
      </c>
      <c r="BH203" s="15">
        <f t="shared" si="27"/>
        <v>0</v>
      </c>
    </row>
    <row r="204" spans="50:60" x14ac:dyDescent="0.25">
      <c r="AX204" s="15">
        <f t="shared" si="21"/>
        <v>193</v>
      </c>
      <c r="AY204" s="15">
        <f t="shared" si="28"/>
        <v>1.4976312902871589</v>
      </c>
      <c r="AZ204" s="15">
        <f t="shared" si="29"/>
        <v>1.7324776287256959E-3</v>
      </c>
      <c r="BA204" s="15">
        <f t="shared" si="22"/>
        <v>0</v>
      </c>
      <c r="BB204" s="15">
        <f t="shared" si="23"/>
        <v>18.749099999999981</v>
      </c>
      <c r="BD204" s="15">
        <f t="shared" si="24"/>
        <v>193</v>
      </c>
      <c r="BE204" s="15">
        <f t="shared" si="30"/>
        <v>1.5707997061435768</v>
      </c>
      <c r="BF204" s="15">
        <f t="shared" si="25"/>
        <v>6.2277221027984059E-11</v>
      </c>
      <c r="BG204" s="15">
        <f t="shared" si="26"/>
        <v>0</v>
      </c>
      <c r="BH204" s="15">
        <f t="shared" si="27"/>
        <v>0</v>
      </c>
    </row>
    <row r="205" spans="50:60" x14ac:dyDescent="0.25">
      <c r="AX205" s="15">
        <f t="shared" ref="AX205:AX212" si="31">IF(AY205="","",AX204+1)</f>
        <v>194</v>
      </c>
      <c r="AY205" s="15">
        <f t="shared" si="28"/>
        <v>1.5067773790012646</v>
      </c>
      <c r="AZ205" s="15">
        <f t="shared" si="29"/>
        <v>1.3232643029374767E-3</v>
      </c>
      <c r="BA205" s="15">
        <f t="shared" ref="BA205:BA212" si="32">IF(AY205="","",ROUNDDOWN(((AZ204+AZ205)*$AY$7)/2,4))</f>
        <v>0</v>
      </c>
      <c r="BB205" s="15">
        <f t="shared" ref="BB205:BB212" si="33">IF(AY205="","",BB204+BA205)</f>
        <v>18.749099999999981</v>
      </c>
      <c r="BD205" s="15">
        <f t="shared" ref="BD205:BD212" si="34">IF(BE205="","",BD204+1)</f>
        <v>194</v>
      </c>
      <c r="BE205" s="15">
        <f t="shared" si="30"/>
        <v>1.5707997428756277</v>
      </c>
      <c r="BF205" s="15">
        <f t="shared" ref="BF205:BF212" si="35">POWER(COS(BE205),2)*EXP($AV$3*($A$12/2*SIN(BE205)-$E$3))</f>
        <v>6.3638431556940802E-11</v>
      </c>
      <c r="BG205" s="15">
        <f t="shared" ref="BG205:BG212" si="36">IF(BE205="","",ROUNDDOWN(((BF204+BF205)*$BE$7)/2,4))</f>
        <v>0</v>
      </c>
      <c r="BH205" s="15">
        <f t="shared" ref="BH205:BH212" si="37">IF(BE205="","",BH204+BG205)</f>
        <v>0</v>
      </c>
    </row>
    <row r="206" spans="50:60" x14ac:dyDescent="0.25">
      <c r="AX206" s="15">
        <f t="shared" si="31"/>
        <v>195</v>
      </c>
      <c r="AY206" s="15">
        <f t="shared" ref="AY206:AY212" si="38">AY205+$AY$7</f>
        <v>1.5159234677153703</v>
      </c>
      <c r="AZ206" s="15">
        <f t="shared" ref="AZ206:AZ212" si="39">POWER(COS(AY206),2)*EXP($AV$3*($A$16/2*SIN(AY206)-$E$3))</f>
        <v>9.7017715006926942E-4</v>
      </c>
      <c r="BA206" s="15">
        <f t="shared" si="32"/>
        <v>0</v>
      </c>
      <c r="BB206" s="15">
        <f t="shared" si="33"/>
        <v>18.749099999999981</v>
      </c>
      <c r="BD206" s="15">
        <f t="shared" si="34"/>
        <v>195</v>
      </c>
      <c r="BE206" s="15">
        <f t="shared" ref="BE206:BE212" si="40">BE205+$BE$7</f>
        <v>1.5707997796076787</v>
      </c>
      <c r="BF206" s="15">
        <f t="shared" si="35"/>
        <v>6.5014357875434069E-11</v>
      </c>
      <c r="BG206" s="15">
        <f t="shared" si="36"/>
        <v>0</v>
      </c>
      <c r="BH206" s="15">
        <f t="shared" si="37"/>
        <v>0</v>
      </c>
    </row>
    <row r="207" spans="50:60" x14ac:dyDescent="0.25">
      <c r="AX207" s="15">
        <f t="shared" si="31"/>
        <v>196</v>
      </c>
      <c r="AY207" s="15">
        <f t="shared" si="38"/>
        <v>1.5250695564294761</v>
      </c>
      <c r="AZ207" s="15">
        <f t="shared" si="39"/>
        <v>6.7254382504281516E-4</v>
      </c>
      <c r="BA207" s="15">
        <f t="shared" si="32"/>
        <v>0</v>
      </c>
      <c r="BB207" s="15">
        <f t="shared" si="33"/>
        <v>18.749099999999981</v>
      </c>
      <c r="BD207" s="15">
        <f t="shared" si="34"/>
        <v>196</v>
      </c>
      <c r="BE207" s="15">
        <f t="shared" si="40"/>
        <v>1.5707998163397296</v>
      </c>
      <c r="BF207" s="15">
        <f t="shared" si="35"/>
        <v>6.6404999983463809E-11</v>
      </c>
      <c r="BG207" s="15">
        <f t="shared" si="36"/>
        <v>0</v>
      </c>
      <c r="BH207" s="15">
        <f t="shared" si="37"/>
        <v>0</v>
      </c>
    </row>
    <row r="208" spans="50:60" x14ac:dyDescent="0.25">
      <c r="AX208" s="15">
        <f t="shared" si="31"/>
        <v>197</v>
      </c>
      <c r="AY208" s="15">
        <f t="shared" si="38"/>
        <v>1.5342156451435818</v>
      </c>
      <c r="AZ208" s="15">
        <f t="shared" si="39"/>
        <v>4.297978177028548E-4</v>
      </c>
      <c r="BA208" s="15">
        <f t="shared" si="32"/>
        <v>0</v>
      </c>
      <c r="BB208" s="15">
        <f t="shared" si="33"/>
        <v>18.749099999999981</v>
      </c>
      <c r="BD208" s="15">
        <f t="shared" si="34"/>
        <v>197</v>
      </c>
      <c r="BE208" s="15">
        <f t="shared" si="40"/>
        <v>1.5707998530717806</v>
      </c>
      <c r="BF208" s="15">
        <f t="shared" si="35"/>
        <v>6.7810357881030086E-11</v>
      </c>
      <c r="BG208" s="15">
        <f t="shared" si="36"/>
        <v>0</v>
      </c>
      <c r="BH208" s="15">
        <f t="shared" si="37"/>
        <v>0</v>
      </c>
    </row>
    <row r="209" spans="50:60" x14ac:dyDescent="0.25">
      <c r="AX209" s="15">
        <f t="shared" si="31"/>
        <v>198</v>
      </c>
      <c r="AY209" s="15">
        <f t="shared" si="38"/>
        <v>1.5433617338576875</v>
      </c>
      <c r="AZ209" s="15">
        <f t="shared" si="39"/>
        <v>2.4147725331348676E-4</v>
      </c>
      <c r="BA209" s="15">
        <f t="shared" si="32"/>
        <v>0</v>
      </c>
      <c r="BB209" s="15">
        <f t="shared" si="33"/>
        <v>18.749099999999981</v>
      </c>
      <c r="BD209" s="15">
        <f t="shared" si="34"/>
        <v>198</v>
      </c>
      <c r="BE209" s="15">
        <f t="shared" si="40"/>
        <v>1.5707998898038316</v>
      </c>
      <c r="BF209" s="15">
        <f t="shared" si="35"/>
        <v>6.9230431568132873E-11</v>
      </c>
      <c r="BG209" s="15">
        <f t="shared" si="36"/>
        <v>0</v>
      </c>
      <c r="BH209" s="15">
        <f t="shared" si="37"/>
        <v>0</v>
      </c>
    </row>
    <row r="210" spans="50:60" x14ac:dyDescent="0.25">
      <c r="AX210" s="15">
        <f t="shared" si="31"/>
        <v>199</v>
      </c>
      <c r="AY210" s="15">
        <f t="shared" si="38"/>
        <v>1.5525078225717932</v>
      </c>
      <c r="AZ210" s="15">
        <f t="shared" si="39"/>
        <v>1.0722391481082071E-4</v>
      </c>
      <c r="BA210" s="15">
        <f t="shared" si="32"/>
        <v>0</v>
      </c>
      <c r="BB210" s="15">
        <f t="shared" si="33"/>
        <v>18.749099999999981</v>
      </c>
      <c r="BD210" s="15">
        <f t="shared" si="34"/>
        <v>199</v>
      </c>
      <c r="BE210" s="15">
        <f t="shared" si="40"/>
        <v>1.5707999265358825</v>
      </c>
      <c r="BF210" s="15">
        <f t="shared" si="35"/>
        <v>7.0665221044772172E-11</v>
      </c>
      <c r="BG210" s="15">
        <f t="shared" si="36"/>
        <v>0</v>
      </c>
      <c r="BH210" s="15">
        <f t="shared" si="37"/>
        <v>0</v>
      </c>
    </row>
    <row r="211" spans="50:60" x14ac:dyDescent="0.25">
      <c r="AX211" s="15">
        <f t="shared" si="31"/>
        <v>200</v>
      </c>
      <c r="AY211" s="15">
        <f t="shared" si="38"/>
        <v>1.5616539112858989</v>
      </c>
      <c r="AZ211" s="15">
        <f t="shared" si="39"/>
        <v>2.6782484618216174E-5</v>
      </c>
      <c r="BA211" s="15">
        <f t="shared" si="32"/>
        <v>0</v>
      </c>
      <c r="BB211" s="15">
        <f t="shared" si="33"/>
        <v>18.749099999999981</v>
      </c>
      <c r="BD211" s="15">
        <f t="shared" si="34"/>
        <v>200</v>
      </c>
      <c r="BE211" s="15">
        <f t="shared" si="40"/>
        <v>1.5707999632679335</v>
      </c>
      <c r="BF211" s="15">
        <f t="shared" si="35"/>
        <v>7.2114726310948047E-11</v>
      </c>
      <c r="BG211" s="15">
        <f t="shared" si="36"/>
        <v>0</v>
      </c>
      <c r="BH211" s="15">
        <f t="shared" si="37"/>
        <v>0</v>
      </c>
    </row>
    <row r="212" spans="50:60" x14ac:dyDescent="0.25">
      <c r="AX212" s="15">
        <f t="shared" si="31"/>
        <v>201</v>
      </c>
      <c r="AY212" s="15">
        <f t="shared" si="38"/>
        <v>1.5708000000000046</v>
      </c>
      <c r="AZ212" s="15">
        <f t="shared" si="39"/>
        <v>4.3226549449917804E-12</v>
      </c>
      <c r="BA212" s="15">
        <f t="shared" si="32"/>
        <v>0</v>
      </c>
      <c r="BB212" s="15">
        <f t="shared" si="33"/>
        <v>18.749099999999981</v>
      </c>
      <c r="BD212" s="15">
        <f t="shared" si="34"/>
        <v>201</v>
      </c>
      <c r="BE212" s="15">
        <f t="shared" si="40"/>
        <v>1.5707999999999844</v>
      </c>
      <c r="BF212" s="15">
        <f t="shared" si="35"/>
        <v>7.3578947366660472E-11</v>
      </c>
      <c r="BG212" s="15">
        <f t="shared" si="36"/>
        <v>0</v>
      </c>
      <c r="BH212" s="15">
        <f t="shared" si="37"/>
        <v>0</v>
      </c>
    </row>
  </sheetData>
  <protectedRanges>
    <protectedRange sqref="AZ12:AZ212" name="Rango2"/>
    <protectedRange sqref="AX3:AY3" name="Rango1"/>
    <protectedRange sqref="BF12:BF212" name="Rango2_1"/>
    <protectedRange sqref="BD3:BE3" name="Rango1_1"/>
  </protectedRanges>
  <mergeCells count="2">
    <mergeCell ref="AX1:AY1"/>
    <mergeCell ref="BD1:BE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12"/>
  <sheetViews>
    <sheetView topLeftCell="C1" workbookViewId="0">
      <selection activeCell="E4" sqref="E4"/>
    </sheetView>
  </sheetViews>
  <sheetFormatPr baseColWidth="10" defaultRowHeight="15" x14ac:dyDescent="0.25"/>
  <cols>
    <col min="1" max="1" width="44.7109375" bestFit="1" customWidth="1"/>
    <col min="2" max="3" width="17.85546875" customWidth="1"/>
    <col min="4" max="4" width="54.5703125" bestFit="1" customWidth="1"/>
    <col min="5" max="5" width="60.140625" bestFit="1" customWidth="1"/>
    <col min="6" max="6" width="47.28515625" bestFit="1" customWidth="1"/>
    <col min="7" max="7" width="41" bestFit="1" customWidth="1"/>
    <col min="8" max="8" width="32.85546875" bestFit="1" customWidth="1"/>
    <col min="9" max="9" width="18.28515625" bestFit="1" customWidth="1"/>
    <col min="11" max="11" width="20.42578125" bestFit="1" customWidth="1"/>
    <col min="12" max="12" width="20.42578125" customWidth="1"/>
    <col min="13" max="13" width="30" bestFit="1" customWidth="1"/>
    <col min="14" max="14" width="22.140625" bestFit="1" customWidth="1"/>
    <col min="16" max="16" width="15" bestFit="1" customWidth="1"/>
    <col min="18" max="18" width="11.5703125" customWidth="1"/>
    <col min="23" max="23" width="45.7109375" bestFit="1" customWidth="1"/>
    <col min="24" max="24" width="33.140625" bestFit="1" customWidth="1"/>
    <col min="25" max="25" width="42.28515625" bestFit="1" customWidth="1"/>
    <col min="27" max="27" width="14.5703125" bestFit="1" customWidth="1"/>
    <col min="28" max="28" width="12.7109375" bestFit="1" customWidth="1"/>
    <col min="29" max="29" width="23.42578125" bestFit="1" customWidth="1"/>
    <col min="38" max="38" width="14.5703125" bestFit="1" customWidth="1"/>
    <col min="39" max="42" width="14.5703125" customWidth="1"/>
    <col min="43" max="43" width="20.5703125" bestFit="1" customWidth="1"/>
    <col min="44" max="44" width="19.5703125" bestFit="1" customWidth="1"/>
    <col min="45" max="45" width="19.7109375" bestFit="1" customWidth="1"/>
    <col min="46" max="46" width="18.42578125" bestFit="1" customWidth="1"/>
    <col min="48" max="48" width="20.140625" bestFit="1" customWidth="1"/>
    <col min="52" max="52" width="14.5703125" bestFit="1" customWidth="1"/>
    <col min="62" max="62" width="20.140625" bestFit="1" customWidth="1"/>
    <col min="63" max="63" width="12" bestFit="1" customWidth="1"/>
    <col min="64" max="64" width="25.42578125" bestFit="1" customWidth="1"/>
    <col min="70" max="70" width="12" bestFit="1" customWidth="1"/>
    <col min="76" max="76" width="15" bestFit="1" customWidth="1"/>
  </cols>
  <sheetData>
    <row r="1" spans="1:79" ht="15.75" thickBot="1" x14ac:dyDescent="0.3">
      <c r="A1" s="1"/>
      <c r="B1" s="1" t="s">
        <v>54</v>
      </c>
      <c r="C1" s="1" t="s">
        <v>55</v>
      </c>
      <c r="D1" s="1" t="s">
        <v>55</v>
      </c>
      <c r="E1" s="40" t="s">
        <v>47</v>
      </c>
      <c r="F1" s="40" t="s">
        <v>48</v>
      </c>
      <c r="G1" s="40" t="s">
        <v>49</v>
      </c>
      <c r="H1" s="40" t="s">
        <v>50</v>
      </c>
      <c r="I1" s="40" t="s">
        <v>51</v>
      </c>
      <c r="J1" s="40" t="s">
        <v>52</v>
      </c>
      <c r="K1" s="40"/>
      <c r="L1" s="40"/>
      <c r="M1" s="40"/>
      <c r="N1" s="40" t="s">
        <v>28</v>
      </c>
      <c r="O1" s="40"/>
      <c r="P1" s="40"/>
      <c r="Q1" s="40"/>
      <c r="R1" s="40"/>
      <c r="S1" s="40"/>
      <c r="T1" s="40"/>
      <c r="U1" s="40"/>
      <c r="V1" s="40"/>
      <c r="W1" s="40"/>
      <c r="X1" s="40"/>
      <c r="Y1" s="41" t="s">
        <v>43</v>
      </c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9" t="s">
        <v>86</v>
      </c>
      <c r="AY1" s="50"/>
      <c r="AZ1" s="21"/>
      <c r="BA1" s="21" t="s">
        <v>87</v>
      </c>
      <c r="BB1" s="21"/>
      <c r="BD1" s="49" t="s">
        <v>86</v>
      </c>
      <c r="BE1" s="50"/>
      <c r="BF1" s="21"/>
      <c r="BG1" s="21" t="s">
        <v>88</v>
      </c>
      <c r="BH1" s="21"/>
    </row>
    <row r="2" spans="1:79" ht="15.75" thickBot="1" x14ac:dyDescent="0.3">
      <c r="A2" s="1" t="s">
        <v>5</v>
      </c>
      <c r="B2" s="1" t="s">
        <v>111</v>
      </c>
      <c r="C2" s="1" t="s">
        <v>57</v>
      </c>
      <c r="D2" s="1" t="s">
        <v>58</v>
      </c>
      <c r="E2" s="40" t="s">
        <v>106</v>
      </c>
      <c r="F2" s="40" t="s">
        <v>1</v>
      </c>
      <c r="G2" s="40" t="s">
        <v>2</v>
      </c>
      <c r="H2" s="40" t="s">
        <v>3</v>
      </c>
      <c r="I2" s="40" t="s">
        <v>64</v>
      </c>
      <c r="J2" s="40" t="s">
        <v>4</v>
      </c>
      <c r="K2" s="40" t="s">
        <v>25</v>
      </c>
      <c r="L2" s="40" t="s">
        <v>35</v>
      </c>
      <c r="M2" s="40" t="s">
        <v>36</v>
      </c>
      <c r="N2" s="40" t="s">
        <v>26</v>
      </c>
      <c r="O2" s="40" t="s">
        <v>27</v>
      </c>
      <c r="P2" s="40" t="s">
        <v>29</v>
      </c>
      <c r="Q2" s="40" t="s">
        <v>31</v>
      </c>
      <c r="R2" s="40" t="s">
        <v>30</v>
      </c>
      <c r="S2" s="40" t="s">
        <v>33</v>
      </c>
      <c r="T2" s="40" t="s">
        <v>32</v>
      </c>
      <c r="U2" s="40" t="s">
        <v>34</v>
      </c>
      <c r="V2" s="41" t="s">
        <v>39</v>
      </c>
      <c r="W2" s="40" t="s">
        <v>40</v>
      </c>
      <c r="X2" s="41" t="s">
        <v>41</v>
      </c>
      <c r="Y2" s="41" t="s">
        <v>42</v>
      </c>
      <c r="Z2" s="40" t="s">
        <v>44</v>
      </c>
      <c r="AA2" s="41" t="s">
        <v>45</v>
      </c>
      <c r="AB2" s="41" t="s">
        <v>46</v>
      </c>
      <c r="AC2" s="41" t="s">
        <v>53</v>
      </c>
      <c r="AD2" s="41" t="s">
        <v>59</v>
      </c>
      <c r="AE2" s="41" t="s">
        <v>60</v>
      </c>
      <c r="AF2" s="41" t="s">
        <v>61</v>
      </c>
      <c r="AG2" s="41" t="s">
        <v>62</v>
      </c>
      <c r="AH2" s="41" t="s">
        <v>63</v>
      </c>
      <c r="AI2" s="41" t="s">
        <v>65</v>
      </c>
      <c r="AJ2" s="41" t="s">
        <v>66</v>
      </c>
      <c r="AK2" s="41" t="s">
        <v>67</v>
      </c>
      <c r="AL2" s="41"/>
      <c r="AM2" s="41"/>
      <c r="AN2" s="41"/>
      <c r="AO2" s="41"/>
      <c r="AP2" s="41"/>
      <c r="AQ2" s="42" t="s">
        <v>68</v>
      </c>
      <c r="AR2" s="41" t="s">
        <v>69</v>
      </c>
      <c r="AS2" s="41" t="s">
        <v>70</v>
      </c>
      <c r="AT2" s="41" t="s">
        <v>71</v>
      </c>
      <c r="AU2" s="41" t="s">
        <v>72</v>
      </c>
      <c r="AV2" s="41" t="s">
        <v>73</v>
      </c>
      <c r="AW2" s="41" t="s">
        <v>95</v>
      </c>
      <c r="AX2" s="17" t="s">
        <v>85</v>
      </c>
      <c r="AY2" s="17" t="s">
        <v>84</v>
      </c>
      <c r="AZ2" s="21"/>
      <c r="BA2" s="23"/>
      <c r="BB2" s="27"/>
      <c r="BD2" s="17" t="s">
        <v>85</v>
      </c>
      <c r="BE2" s="17" t="s">
        <v>84</v>
      </c>
      <c r="BF2" s="21"/>
      <c r="BG2" s="23"/>
      <c r="BH2" s="27"/>
      <c r="BJ2" s="6" t="s">
        <v>89</v>
      </c>
      <c r="BK2" t="s">
        <v>90</v>
      </c>
      <c r="BL2" t="s">
        <v>101</v>
      </c>
      <c r="BM2" t="s">
        <v>91</v>
      </c>
      <c r="BO2" t="s">
        <v>92</v>
      </c>
      <c r="BP2" t="s">
        <v>0</v>
      </c>
      <c r="BQ2" s="31" t="s">
        <v>100</v>
      </c>
      <c r="BR2" s="31" t="s">
        <v>94</v>
      </c>
      <c r="BS2" t="s">
        <v>94</v>
      </c>
      <c r="BU2" s="32" t="s">
        <v>108</v>
      </c>
      <c r="BV2" s="32" t="s">
        <v>109</v>
      </c>
      <c r="BW2" s="34" t="s">
        <v>96</v>
      </c>
      <c r="BX2" s="34" t="s">
        <v>94</v>
      </c>
      <c r="BZ2" t="s">
        <v>113</v>
      </c>
      <c r="CA2" t="s">
        <v>94</v>
      </c>
    </row>
    <row r="3" spans="1:79" ht="15.75" thickBot="1" x14ac:dyDescent="0.3">
      <c r="A3" s="1" t="s">
        <v>6</v>
      </c>
      <c r="B3" s="3">
        <v>1</v>
      </c>
      <c r="C3" s="3">
        <v>90</v>
      </c>
      <c r="D3" s="3">
        <f>C3*PI()/180</f>
        <v>1.5707963267948966</v>
      </c>
      <c r="E3" s="40">
        <v>5.2</v>
      </c>
      <c r="F3" s="40">
        <f>(K3*O3*M3-I3*(K3-AC3)*G3)/(K3*O3-I3*(K3-AC3))</f>
        <v>5.4501150807347722E-2</v>
      </c>
      <c r="G3" s="40">
        <v>0.52</v>
      </c>
      <c r="H3" s="40">
        <f>(K3*O3-I3*(K3-AC3))/AC3</f>
        <v>133.12578379906702</v>
      </c>
      <c r="I3" s="40">
        <f>POWER((AI3*AJ3)/AK3,1/2)</f>
        <v>8.6889006452972133</v>
      </c>
      <c r="J3" s="40"/>
      <c r="K3" s="40">
        <f>3.1416/4*(POWER(A16,2)-POWER(A12,2))</f>
        <v>133.01102430000003</v>
      </c>
      <c r="L3" s="40">
        <v>1</v>
      </c>
      <c r="M3" s="40">
        <f>3.1416/4*(A20*POWER(A16,2))/A8</f>
        <v>6.3820744604268564E-2</v>
      </c>
      <c r="N3" s="40">
        <f>3.1416/4*(A24*POWER(A16,2))/A8</f>
        <v>3.8619913441022224E-2</v>
      </c>
      <c r="O3" s="40">
        <f>A8/(K3*(1-N3))</f>
        <v>103.46109823077602</v>
      </c>
      <c r="P3" s="40">
        <f>(A44-A42)/(A40-A42)</f>
        <v>20.30769230769231</v>
      </c>
      <c r="Q3" s="40">
        <f>(POWER(33.333,R3)-1)/(POWER(2,R3)-1)</f>
        <v>16.970916924381051</v>
      </c>
      <c r="R3" s="40">
        <v>0.69799999999999995</v>
      </c>
      <c r="S3" s="40">
        <v>0.29499999999999998</v>
      </c>
      <c r="T3" s="40">
        <f>0.511*(A42-((A40-A42)/(POWER(2,R3)-1)))</f>
        <v>-2.2784971909582237E-2</v>
      </c>
      <c r="U3" s="40">
        <f>((2.4*(A8/K3))/(A16-A12))*POWER((2*R3+1)/(3*R3),(R3/(R3-1)))</f>
        <v>19.667522240945026</v>
      </c>
      <c r="V3" s="40">
        <f>10*((T3/U3)+S3*POWER(U3,(R3-1)))</f>
        <v>1.1882170359613471</v>
      </c>
      <c r="W3" s="40">
        <f>120*(V3/(10*$A$28*A38))*((SQRT(1+0.0727*$A$28*((A34/A38)-1)*POWER((10*A28*A38)/V3,2)))-1)</f>
        <v>3.481248850734596</v>
      </c>
      <c r="X3" s="40">
        <f>(A28*W3*A38)/V3</f>
        <v>0.81858860751672224</v>
      </c>
      <c r="Y3" s="40">
        <f>32.355*SQRT(A28*((A34/A38)-1))</f>
        <v>19.168305120977937</v>
      </c>
      <c r="Z3" s="40">
        <f>(30*V3)/(A28*W3*A38)+1.25</f>
        <v>37.898445537262326</v>
      </c>
      <c r="AA3" s="40">
        <f>(30*V3)/(A28*Y3*A38)+1.25</f>
        <v>7.9059019226053957</v>
      </c>
      <c r="AB3" s="40">
        <v>0.09</v>
      </c>
      <c r="AC3" s="40">
        <f>IF(E3&gt;=A12,POWER($A$16,2)/4*(3.1416-(AH3)-1/2*SIN(2*(AH3)-3.1416)),POWER($A$16,2)/4*(3.1416-(AH3)-1/2*SIN(2*(AH3)-3.1416))-POWER($A$12,2)/4*(3.1416-(AG3)-1/2*SIN(2*(AG3)-3.1416)))</f>
        <v>101.30233702839763</v>
      </c>
      <c r="AD3" s="40">
        <f>IF(((($A$16-($A$16-$A$12)*$B$3-2*E3)/$A$12))&lt;=-1,$A$16*AH3-PI()*$A$12,$A$16*AH3-$A$12*AG3)</f>
        <v>2.374689452552607</v>
      </c>
      <c r="AE3" s="40">
        <f>IF(E3&gt;=$A$12,$A$16*SIN(AH3),$A$16*SIN(AH3)-$A$12*SIN(AG3))</f>
        <v>13.506146748795528</v>
      </c>
      <c r="AF3" s="40">
        <f>3.1416*(A16-A12)-AD3</f>
        <v>25.554134547447397</v>
      </c>
      <c r="AG3" s="40">
        <f>IF(((A16-(B3*(A16-A12))-(2*E3))/A12)&lt;=-1,PI(),ACOS((A16-(B3*(A16-A12))-(2*E3))/A12))</f>
        <v>3.1415926535897931</v>
      </c>
      <c r="AH3" s="40">
        <f>IF((1-2*E3/A16)&lt;=-1,PI(),ACOS(1-2*E3/A16))</f>
        <v>1.3123822571788657</v>
      </c>
      <c r="AI3" s="40">
        <f>(4*A32*A28*(A34-A38))</f>
        <v>1514.97792</v>
      </c>
      <c r="AJ3" s="40">
        <f>SIN(11/18*3.1416-$D$3)+G3/2*((E3/A28)-1)*COS(3.1416/2-$D$3)</f>
        <v>5.4048590076819174</v>
      </c>
      <c r="AK3" s="40">
        <f>3*A38*(SQRT(3)/2*Z3+1/2*AB3)</f>
        <v>108.45785477739355</v>
      </c>
      <c r="AL3" s="40"/>
      <c r="AM3" s="40"/>
      <c r="AN3" s="40"/>
      <c r="AO3" s="40"/>
      <c r="AP3" s="40"/>
      <c r="AQ3" s="40">
        <f>W3*(1-4*F3+8*POWER(F3,2))*SIN(D3)</f>
        <v>2.8050455049626382</v>
      </c>
      <c r="AR3" s="40">
        <f>0.014*AT3*A28*H3*POWER(AU3,1/3)</f>
        <v>4.3988269206141997</v>
      </c>
      <c r="AS3" s="40">
        <f>POWER(F3/0.12,0.25)</f>
        <v>0.82092996194112189</v>
      </c>
      <c r="AT3" s="40">
        <f>1.24*POWER(F3/0.12,0.5)</f>
        <v>0.83566824299168829</v>
      </c>
      <c r="AU3" s="40">
        <f>(4*AC3*H3*(A34*F3+A38*(1-F3)))/((3.1416*(A16-A12)-AD3+AE3)*V3)</f>
        <v>1374.7924460920597</v>
      </c>
      <c r="AV3" s="40">
        <f>-(AQ3/AR3)</f>
        <v>-0.63768035332724005</v>
      </c>
      <c r="AW3" s="40"/>
      <c r="AX3" s="28">
        <f>3.1416/2</f>
        <v>1.5708</v>
      </c>
      <c r="AY3" s="28">
        <f>-(3.1416/2-AH3)</f>
        <v>-0.25841774282113428</v>
      </c>
      <c r="AZ3" s="21"/>
      <c r="BA3" s="23" t="s">
        <v>82</v>
      </c>
      <c r="BB3" s="27">
        <f>BB212</f>
        <v>18.749099999999981</v>
      </c>
      <c r="BD3" s="28">
        <f>3.1416/2</f>
        <v>1.5708</v>
      </c>
      <c r="BE3" s="28">
        <f>-(3.1416/2-AG3)</f>
        <v>1.5707926535897931</v>
      </c>
      <c r="BF3" s="21"/>
      <c r="BG3" s="23" t="s">
        <v>82</v>
      </c>
      <c r="BH3" s="27">
        <f>BH212</f>
        <v>0</v>
      </c>
      <c r="BJ3">
        <f>(G3)/(2*(0.0000079148*C3^5 - 0.0025662746*C3^4 + 0.3240846394*C3^3 - 19.9024975565*C3^2 + 597.3713031471*C3 - 7001.4497180617)*AC3)*(POWER(A16,2)*BB3-POWER(A12,2)*BH3)</f>
        <v>5.4516608056003717E-2</v>
      </c>
      <c r="BK3">
        <f>POWER((K3*O3*BJ3-K3*O3*M3)/((K3-AC3)*(BJ3-G3)),2)</f>
        <v>75.251764699618818</v>
      </c>
      <c r="BL3">
        <f>A28*((BK3*AK3/AI3-SIN(11/18*3.1416-D3))/(G3/2*COS(3.1416/2-D3))+1)</f>
        <v>5.182849049825256</v>
      </c>
      <c r="BM3">
        <f>BJ3-F3</f>
        <v>1.5457248655995071E-5</v>
      </c>
      <c r="BO3">
        <v>40</v>
      </c>
      <c r="BP3">
        <v>2</v>
      </c>
      <c r="BQ3" s="31">
        <v>40</v>
      </c>
      <c r="BR3" s="31">
        <v>31.636605685507263</v>
      </c>
      <c r="BS3">
        <f>0.0000079148*BO3^5 - 0.0025662746*BO3^4 + 0.3240846394*BO3^3 - 19.9024975565*BO3^2 + 597.3713031471*BO3 - 7001.4497180617</f>
        <v>31.63578302229871</v>
      </c>
      <c r="BU3" s="32">
        <v>2.5</v>
      </c>
      <c r="BV3" s="32">
        <v>1.9</v>
      </c>
      <c r="BW3" s="34">
        <v>-1</v>
      </c>
      <c r="BX3" s="34">
        <v>-1.2</v>
      </c>
      <c r="BZ3">
        <v>200</v>
      </c>
      <c r="CA3">
        <v>8.9999999999999993E-3</v>
      </c>
    </row>
    <row r="4" spans="1:79" ht="27" thickBot="1" x14ac:dyDescent="0.45">
      <c r="A4" s="1">
        <f>A6/42</f>
        <v>5</v>
      </c>
      <c r="B4" s="3" t="s">
        <v>104</v>
      </c>
      <c r="C4" s="3"/>
      <c r="D4" s="3"/>
      <c r="E4" s="33" t="s">
        <v>107</v>
      </c>
      <c r="F4" s="38" t="s">
        <v>114</v>
      </c>
      <c r="G4" s="38" t="s">
        <v>2</v>
      </c>
      <c r="H4" s="38" t="s">
        <v>115</v>
      </c>
      <c r="I4" s="38" t="s">
        <v>128</v>
      </c>
      <c r="J4" s="38"/>
      <c r="K4" s="5" t="s">
        <v>25</v>
      </c>
      <c r="L4" s="5" t="s">
        <v>35</v>
      </c>
      <c r="M4" s="5" t="s">
        <v>36</v>
      </c>
      <c r="N4" s="5"/>
      <c r="O4" s="5" t="s">
        <v>27</v>
      </c>
      <c r="T4" s="6" t="s">
        <v>32</v>
      </c>
      <c r="U4" s="6" t="s">
        <v>34</v>
      </c>
      <c r="V4" s="7" t="s">
        <v>39</v>
      </c>
      <c r="W4" s="4" t="s">
        <v>40</v>
      </c>
      <c r="X4" s="8" t="s">
        <v>41</v>
      </c>
      <c r="Y4" s="8" t="s">
        <v>42</v>
      </c>
      <c r="Z4" s="10" t="s">
        <v>44</v>
      </c>
      <c r="AB4" s="11" t="s">
        <v>46</v>
      </c>
      <c r="AC4" s="11" t="s">
        <v>53</v>
      </c>
      <c r="AD4" s="11" t="s">
        <v>59</v>
      </c>
      <c r="AE4" s="11" t="s">
        <v>60</v>
      </c>
      <c r="AF4" s="11" t="s">
        <v>61</v>
      </c>
      <c r="AG4" s="11" t="s">
        <v>62</v>
      </c>
      <c r="AH4" s="11" t="s">
        <v>63</v>
      </c>
      <c r="AI4" s="11" t="s">
        <v>65</v>
      </c>
      <c r="AJ4" s="11" t="s">
        <v>66</v>
      </c>
      <c r="AK4" s="11" t="s">
        <v>67</v>
      </c>
      <c r="AL4" s="7" t="s">
        <v>129</v>
      </c>
      <c r="AM4" s="39" t="s">
        <v>131</v>
      </c>
      <c r="AN4" s="39" t="s">
        <v>130</v>
      </c>
      <c r="AO4" s="39" t="s">
        <v>132</v>
      </c>
      <c r="AP4" s="39" t="s">
        <v>133</v>
      </c>
      <c r="AQ4" s="39" t="s">
        <v>134</v>
      </c>
      <c r="AR4" s="39" t="s">
        <v>135</v>
      </c>
      <c r="AS4" s="39" t="s">
        <v>136</v>
      </c>
      <c r="AT4" s="39" t="s">
        <v>137</v>
      </c>
      <c r="AU4" s="39" t="s">
        <v>138</v>
      </c>
      <c r="AX4" s="21"/>
      <c r="AY4" s="21"/>
      <c r="AZ4" s="21"/>
      <c r="BA4" s="23"/>
      <c r="BB4" s="26"/>
      <c r="BD4" s="21"/>
      <c r="BE4" s="21"/>
      <c r="BF4" s="21"/>
      <c r="BG4" s="23"/>
      <c r="BH4" s="26"/>
      <c r="BO4">
        <v>50</v>
      </c>
      <c r="BP4">
        <v>3.6</v>
      </c>
      <c r="BQ4" s="31">
        <v>50</v>
      </c>
      <c r="BR4" s="31">
        <v>55.612759580528135</v>
      </c>
      <c r="BS4">
        <f t="shared" ref="BS4:BS8" si="0">0.0000079148*BO4^5 - 0.0025662746*BO4^4 + 0.3240846394*BO4^3 - 19.9024975565*BO4^2 + 597.3713031471*BO4 - 7001.4497180617</f>
        <v>55.61022304330254</v>
      </c>
      <c r="BU4" s="32">
        <v>5</v>
      </c>
      <c r="BV4" s="32">
        <v>0</v>
      </c>
      <c r="BW4" s="34">
        <v>0</v>
      </c>
      <c r="BX4" s="34">
        <v>-1</v>
      </c>
      <c r="BZ4">
        <v>300</v>
      </c>
      <c r="CA4">
        <v>0.01</v>
      </c>
    </row>
    <row r="5" spans="1:79" ht="15.75" thickBot="1" x14ac:dyDescent="0.3">
      <c r="A5" s="1" t="s">
        <v>7</v>
      </c>
      <c r="B5" s="3"/>
      <c r="C5" s="3"/>
      <c r="D5" s="3"/>
      <c r="E5">
        <f>IF(((0.0408*G15 + 0.4296)*G15/A16)*(E3+(0.0259*E15^2 - 0.9543*E15 + 4.1238)+((0.4*D13^2+0.6*D13-1))+(-0.2*G17 + 1)+(0.0000000035*F13^3 - 0.0000037*F13^2 + 0.001195*F13 - 0.11)+(-6*H15 + 6.6))&lt;=0,0,((0.0408*G15 + 0.4296)*G15/A16)*(E3+((0.0259*E15^2 - 0.9543*E15 + 4.1238))+((0.4*D13^2+0.6*D13-1))+(-0.2*G17 + 1)+(0.0000000035*F13^3 - 0.0000037*F13^2 + 0.001195*F13 - 0.11)+(-6*H15 + 6.6)))</f>
        <v>13.09275453918532</v>
      </c>
      <c r="F5">
        <f>(K5*O5*M5-I3*(K5-AC5)*G5)/(K5*O5-I5*(K5-AC5))</f>
        <v>0.29847010040464139</v>
      </c>
      <c r="G5">
        <v>0.52</v>
      </c>
      <c r="H5">
        <f>(K5*O5-I5*(K5-AC5))/AC5</f>
        <v>45.303868696157373</v>
      </c>
      <c r="I5">
        <f>POWER((AI5*AJ5)/AK5,1/2)</f>
        <v>10.798816493918309</v>
      </c>
      <c r="K5">
        <f>3.1416/4*(POWER(G15,2)-POWER(G19,2))</f>
        <v>633.70252291500015</v>
      </c>
      <c r="L5">
        <v>1</v>
      </c>
      <c r="M5">
        <f>3.1416/4*(F15*POWER(G15,2))/E17</f>
        <v>0.31659836321249757</v>
      </c>
      <c r="O5">
        <f>E17/(K5*(1-M5))</f>
        <v>30.549098121206836</v>
      </c>
      <c r="R5">
        <f>I13</f>
        <v>0.68764999999999998</v>
      </c>
      <c r="S5">
        <f>I15</f>
        <v>0.35635270000000002</v>
      </c>
      <c r="T5">
        <f>0.511*(A42-((A40-A42)/(POWER(2,I13)-1)))</f>
        <v>-3.2921664875796577E-2</v>
      </c>
      <c r="U5">
        <f>((2.4*(A8/K3))/(A16-A12))*POWER((2*I13+1)/(3*I13),(I13/(I13-1)))</f>
        <v>19.687116269448548</v>
      </c>
      <c r="V5">
        <f>10*((T5/U5)+I15*POWER(U5,(I13-1)))</f>
        <v>1.3881674020602677</v>
      </c>
      <c r="W5">
        <f>120*(V5/(10*$A$28*H15))*((SQRT(1+0.0727*$A$28*((A34/H15)-1)*POWER((10*A28*H15)/V5,2)))-1)</f>
        <v>2.7387818518183327</v>
      </c>
      <c r="X5">
        <f>(A28*W5*H15)/V5</f>
        <v>0.61849954354439518</v>
      </c>
      <c r="Z5">
        <f>(30*V5)/(A28*W5*H15)+1.25</f>
        <v>49.754482037417432</v>
      </c>
      <c r="AB5">
        <v>0.09</v>
      </c>
      <c r="AC5">
        <f>POWER(G15,2)/4*(3.1416-(AH5)-1/2*SIN(2*(AH5)-3.1416))-POWER(G19,2)/4*(3.1416-(AG5)-1/2*SIN(2*(AG5)-3.1416))</f>
        <v>362.72378961021695</v>
      </c>
      <c r="AD5">
        <f>IF((((G15-(G15-G19)*D13-2*E5)/G19))&lt;=-1,G15*AH5-PI()*G19,G15*AH5-G19*AG5)</f>
        <v>29.03836705302788</v>
      </c>
      <c r="AE5">
        <f>IF(E5&gt;=G19,G15*SIN(AH5),G15*SIN(AH5)-G19*SIN(AG5))</f>
        <v>30.722033530571732</v>
      </c>
      <c r="AF5">
        <f>3.1416*(G15-G19)-AD5</f>
        <v>28.814196946972128</v>
      </c>
      <c r="AG5">
        <f>IF(((G15-(D13*(G15-G19))-(2*E5))/G19)&gt;=1,0,ACOS((G15-(D13*(G15-G19))-(2*E5))/G19))</f>
        <v>1.172174174302651</v>
      </c>
      <c r="AH5">
        <f>IF((1-2*E5/G15)&lt;=-1,PI(),ACOS(1-2*E5/G15))</f>
        <v>1.4116978649099001</v>
      </c>
      <c r="AI5">
        <f>(4*A32*A28*(A34-H15))</f>
        <v>1381.20849950967</v>
      </c>
      <c r="AJ5">
        <f>SIN(11/18*3.1416-$D$3)+G3/2*((E5/$A$28)-1)*COS(3.1416/2-$D$3)</f>
        <v>13.48405656742341</v>
      </c>
      <c r="AK5">
        <f>3*H15*(SQRT(3)/2*Z5+1/2*AB5)</f>
        <v>159.70829951267609</v>
      </c>
      <c r="AL5">
        <f>(4*AC5*H5*($A$34*F5+A38*(1-F5)))/((3.1416*(G15-G19)-AD5+AE5)*V5)</f>
        <v>1235.6862048397654</v>
      </c>
      <c r="AM5">
        <f>1/2*(0.00454+0.65*POWER(AL5,(-0.7)))*($A$34*F5+A38*(1-F5))*POWER(H5,2)</f>
        <v>14.337322566350734</v>
      </c>
      <c r="AN5">
        <f>1/2*0.966368*POWER(AL5,(-1.07116))*POWER(R5,2.360211)*POWER((A28*(AF5+AE5)/(4*AC5)),-2.34539)*($A$34*F5+A38*(1-F5))*(POWER(H5,2)-POWER(I5,2))</f>
        <v>13036.937910091905</v>
      </c>
      <c r="AO5">
        <f>1/2*0.046*POWER((4*(K5-AC5)*I5*(A34*G5+H15*(1-G5)))/((AD5+AE5)*V5),(-0.2))*(A34*G5+H15*(1-G5))*POWER(I5,2)</f>
        <v>1.70397319914921</v>
      </c>
      <c r="AP5">
        <f>$A$32*AC5*COS($D$3)</f>
        <v>2.1797353554098254E-11</v>
      </c>
      <c r="AQ5">
        <f>A34*F5+H15*(1-F5)</f>
        <v>1.6478288866602508</v>
      </c>
      <c r="AR5">
        <f>(AM5*AD5-AN5*AE5-AQ5*AP5-AM5*(PI()*(G15-G19)))/AC5</f>
        <v>-1105.3434364952357</v>
      </c>
      <c r="AS5">
        <f>AR5/10</f>
        <v>-110.53434364952356</v>
      </c>
      <c r="AT5">
        <f>-(K5-AC5)*AS5+AN5*AE5-AO5*AD5-A34*A32*(K5-AC5)*COS(D3)</f>
        <v>430424.21943944332</v>
      </c>
      <c r="AU5">
        <f>0.15*((A34-H15)*A32*(K5-AC5)*G5*SIN(D3)+(AN5*AE5)/TAN(30*PI()/180))</f>
        <v>132792.42241298905</v>
      </c>
      <c r="AX5" s="23" t="s">
        <v>80</v>
      </c>
      <c r="AY5" s="22">
        <f>AX3-AY3</f>
        <v>1.8292177428211343</v>
      </c>
      <c r="AZ5" s="21"/>
      <c r="BA5" s="18"/>
      <c r="BB5" s="18"/>
      <c r="BD5" s="23" t="s">
        <v>80</v>
      </c>
      <c r="BE5" s="22">
        <f>BD3-BE3</f>
        <v>7.3464102068321324E-6</v>
      </c>
      <c r="BF5" s="21"/>
      <c r="BG5" s="18"/>
      <c r="BH5" s="18"/>
      <c r="BJ5" t="s">
        <v>93</v>
      </c>
      <c r="BO5">
        <v>60</v>
      </c>
      <c r="BP5">
        <v>4.5999999999999996</v>
      </c>
      <c r="BQ5" s="31">
        <v>60</v>
      </c>
      <c r="BR5" s="31">
        <v>89.755397683020377</v>
      </c>
      <c r="BS5">
        <f t="shared" si="0"/>
        <v>89.749041764294816</v>
      </c>
      <c r="BU5" s="32">
        <v>14</v>
      </c>
      <c r="BV5" s="32">
        <v>-4.5999999999999996</v>
      </c>
      <c r="BW5" s="34">
        <v>1</v>
      </c>
      <c r="BX5" s="34">
        <v>0</v>
      </c>
      <c r="BZ5">
        <v>400</v>
      </c>
      <c r="CA5">
        <v>0</v>
      </c>
    </row>
    <row r="6" spans="1:79" ht="15.75" thickBot="1" x14ac:dyDescent="0.3">
      <c r="A6" s="1">
        <v>210</v>
      </c>
      <c r="B6" s="3" t="s">
        <v>104</v>
      </c>
      <c r="C6" s="3"/>
      <c r="D6" s="3"/>
      <c r="AX6" s="25"/>
      <c r="AY6" s="24"/>
      <c r="AZ6" s="21"/>
      <c r="BA6" s="18"/>
      <c r="BB6" s="18"/>
      <c r="BD6" s="25"/>
      <c r="BE6" s="24"/>
      <c r="BF6" s="21"/>
      <c r="BG6" s="18"/>
      <c r="BH6" s="18"/>
      <c r="BJ6">
        <v>172.31433380247952</v>
      </c>
      <c r="BL6">
        <v>6.2732783829019603E-2</v>
      </c>
      <c r="BO6">
        <v>70</v>
      </c>
      <c r="BP6">
        <v>5.0999999999999996</v>
      </c>
      <c r="BQ6" s="31">
        <v>70</v>
      </c>
      <c r="BR6" s="31">
        <v>139.49981065220356</v>
      </c>
      <c r="BS6">
        <f t="shared" si="0"/>
        <v>139.48600358529438</v>
      </c>
      <c r="BZ6">
        <v>500</v>
      </c>
      <c r="CA6">
        <v>0</v>
      </c>
    </row>
    <row r="7" spans="1:79" ht="15.75" thickBot="1" x14ac:dyDescent="0.3">
      <c r="A7" s="1" t="s">
        <v>8</v>
      </c>
      <c r="B7" s="3"/>
      <c r="C7" s="3"/>
      <c r="D7" s="3"/>
      <c r="E7" t="s">
        <v>139</v>
      </c>
      <c r="F7" t="s">
        <v>140</v>
      </c>
      <c r="G7" t="s">
        <v>142</v>
      </c>
      <c r="H7" t="s">
        <v>141</v>
      </c>
      <c r="AX7" s="23" t="s">
        <v>79</v>
      </c>
      <c r="AY7" s="22">
        <f>(AX3-AY3)/200</f>
        <v>9.1460887141056706E-3</v>
      </c>
      <c r="AZ7" s="21"/>
      <c r="BA7" s="21"/>
      <c r="BB7" s="21"/>
      <c r="BD7" s="23" t="s">
        <v>79</v>
      </c>
      <c r="BE7" s="22">
        <f>(BD3-BE3)/200</f>
        <v>3.6732051034160661E-8</v>
      </c>
      <c r="BF7" s="21"/>
      <c r="BG7" s="21"/>
      <c r="BH7" s="21"/>
      <c r="BO7">
        <v>80</v>
      </c>
      <c r="BP7">
        <v>5.15</v>
      </c>
      <c r="BQ7" s="31">
        <v>80</v>
      </c>
      <c r="BR7" s="31">
        <v>164.24159080000001</v>
      </c>
      <c r="BS7">
        <f t="shared" si="0"/>
        <v>164.21456890627815</v>
      </c>
      <c r="BU7" t="s">
        <v>125</v>
      </c>
      <c r="BV7" t="s">
        <v>126</v>
      </c>
      <c r="BX7" t="s">
        <v>127</v>
      </c>
      <c r="BY7" t="s">
        <v>94</v>
      </c>
    </row>
    <row r="8" spans="1:79" x14ac:dyDescent="0.25">
      <c r="A8" s="1">
        <f>A4*2646</f>
        <v>13230</v>
      </c>
      <c r="B8" s="3" t="s">
        <v>104</v>
      </c>
      <c r="C8" s="3"/>
      <c r="D8" s="3"/>
      <c r="E8">
        <f>4*K5/(PI()*(G15-G19))</f>
        <v>43.815102458529388</v>
      </c>
      <c r="F8">
        <f>POWER(O5,2)/(A32*E8)</f>
        <v>2.1712205851282893E-2</v>
      </c>
      <c r="G8">
        <f>(POWER(8,(1-I13))*H15*POWER(O5,(2-I13))*POWER(E8,I13))/I15</f>
        <v>7930.315037621941</v>
      </c>
      <c r="H8">
        <f>0.7115*(M5^0.0697*G8^(-0.0374)*F8^(-0.0681))</f>
        <v>0.60925255209305518</v>
      </c>
      <c r="AX8" s="21"/>
      <c r="AY8" s="21"/>
      <c r="AZ8" s="21"/>
      <c r="BA8" s="21"/>
      <c r="BB8" s="20"/>
      <c r="BD8" s="21"/>
      <c r="BE8" s="21"/>
      <c r="BF8" s="21"/>
      <c r="BG8" s="21"/>
      <c r="BH8" s="20"/>
      <c r="BJ8">
        <v>0.99987401196056302</v>
      </c>
      <c r="BO8">
        <v>90</v>
      </c>
      <c r="BP8">
        <v>5.2</v>
      </c>
      <c r="BQ8" s="31">
        <v>90</v>
      </c>
      <c r="BR8" s="31">
        <v>172.31433380247952</v>
      </c>
      <c r="BS8">
        <f t="shared" si="0"/>
        <v>172.26549412728855</v>
      </c>
      <c r="BU8" s="32">
        <v>13.97</v>
      </c>
      <c r="BV8" s="32">
        <v>0</v>
      </c>
      <c r="BX8" s="34">
        <v>1</v>
      </c>
      <c r="BY8">
        <v>0.6</v>
      </c>
    </row>
    <row r="9" spans="1:79" x14ac:dyDescent="0.25">
      <c r="A9" s="1" t="s">
        <v>9</v>
      </c>
      <c r="B9" s="3"/>
      <c r="C9" s="3"/>
      <c r="D9" s="3"/>
      <c r="G9" s="43" t="s">
        <v>143</v>
      </c>
      <c r="H9">
        <f>0.7115*(M5^0.0697*G10^(-0.0374)*F8^(-0.0681))</f>
        <v>0.65404026329069498</v>
      </c>
      <c r="AX9" s="18"/>
      <c r="AY9" s="18"/>
      <c r="AZ9" s="18"/>
      <c r="BA9" s="18"/>
      <c r="BB9" s="19"/>
      <c r="BD9" s="18"/>
      <c r="BE9" s="18"/>
      <c r="BF9" s="18"/>
      <c r="BG9" s="18"/>
      <c r="BH9" s="19"/>
      <c r="BU9" s="32">
        <v>31.114999999999998</v>
      </c>
      <c r="BV9" s="32">
        <v>6.3818000000000001</v>
      </c>
      <c r="BX9" s="34">
        <v>1.1000000000000001</v>
      </c>
      <c r="BY9">
        <v>0</v>
      </c>
    </row>
    <row r="10" spans="1:79" ht="15.75" thickBot="1" x14ac:dyDescent="0.3">
      <c r="A10" s="1">
        <v>2</v>
      </c>
      <c r="B10" s="3" t="s">
        <v>104</v>
      </c>
      <c r="C10" s="3"/>
      <c r="D10" s="3"/>
      <c r="G10">
        <f>(E8*O5*H15)/V5</f>
        <v>1190.0643634954215</v>
      </c>
      <c r="AX10" s="18"/>
      <c r="AY10" s="18"/>
      <c r="AZ10" s="18"/>
      <c r="BA10" s="18"/>
      <c r="BB10" s="18"/>
      <c r="BD10" s="18"/>
      <c r="BE10" s="18"/>
      <c r="BF10" s="18"/>
      <c r="BG10" s="18"/>
      <c r="BH10" s="18"/>
      <c r="BX10" s="34">
        <v>1.23421</v>
      </c>
      <c r="BY10">
        <f>(-6*H15 + 6.6)</f>
        <v>-0.80527715867424021</v>
      </c>
    </row>
    <row r="11" spans="1:79" ht="15.75" thickBot="1" x14ac:dyDescent="0.3">
      <c r="A11" s="1" t="s">
        <v>10</v>
      </c>
      <c r="B11" s="3"/>
      <c r="C11" s="3"/>
      <c r="D11" s="3"/>
      <c r="AX11" s="17" t="s">
        <v>78</v>
      </c>
      <c r="AY11" s="17" t="s">
        <v>77</v>
      </c>
      <c r="AZ11" s="17" t="s">
        <v>76</v>
      </c>
      <c r="BA11" s="17" t="s">
        <v>75</v>
      </c>
      <c r="BB11" s="17" t="s">
        <v>74</v>
      </c>
      <c r="BD11" s="17" t="s">
        <v>78</v>
      </c>
      <c r="BE11" s="17" t="s">
        <v>77</v>
      </c>
      <c r="BF11" s="17" t="s">
        <v>76</v>
      </c>
      <c r="BG11" s="17" t="s">
        <v>75</v>
      </c>
      <c r="BH11" s="17" t="s">
        <v>74</v>
      </c>
    </row>
    <row r="12" spans="1:79" ht="23.25" x14ac:dyDescent="0.35">
      <c r="A12" s="1">
        <f>A10*2.54</f>
        <v>5.08</v>
      </c>
      <c r="B12" s="3" t="s">
        <v>104</v>
      </c>
      <c r="C12" s="3"/>
      <c r="D12" s="35" t="s">
        <v>110</v>
      </c>
      <c r="E12" s="30" t="s">
        <v>102</v>
      </c>
      <c r="F12" s="37" t="s">
        <v>112</v>
      </c>
      <c r="G12" s="32" t="s">
        <v>117</v>
      </c>
      <c r="H12" s="31" t="s">
        <v>120</v>
      </c>
      <c r="I12" s="6" t="s">
        <v>123</v>
      </c>
      <c r="AX12" s="16">
        <f>IF(AY12="","",1)</f>
        <v>1</v>
      </c>
      <c r="AY12" s="15">
        <f>AY3</f>
        <v>-0.25841774282113428</v>
      </c>
      <c r="AZ12" s="15">
        <f>POWER(COS(AY12),2)*EXP($AV$3*($A$16/2*SIN(AY12)-$E$3))</f>
        <v>80.372862701445143</v>
      </c>
      <c r="BA12" s="15">
        <f>IF(AY12="","",0)</f>
        <v>0</v>
      </c>
      <c r="BB12" s="15">
        <f>IF(AY12="","",0)</f>
        <v>0</v>
      </c>
      <c r="BD12" s="16">
        <f>IF(BE12="","",1)</f>
        <v>1</v>
      </c>
      <c r="BE12" s="15">
        <f>BE3</f>
        <v>1.5707926535897931</v>
      </c>
      <c r="BF12" s="15">
        <f>POWER(COS(BE12),2)*EXP($AV$3*($A$12/2*SIN(BE12)-$E$3))</f>
        <v>7.3578947994265564E-11</v>
      </c>
      <c r="BG12" s="15">
        <f>IF(BE12="","",0)</f>
        <v>0</v>
      </c>
      <c r="BH12" s="15">
        <f>IF(BE12="","",0)</f>
        <v>0</v>
      </c>
    </row>
    <row r="13" spans="1:79" ht="23.25" x14ac:dyDescent="0.35">
      <c r="A13" s="1" t="s">
        <v>11</v>
      </c>
      <c r="B13" s="3"/>
      <c r="C13" s="3"/>
      <c r="D13" s="35">
        <v>0</v>
      </c>
      <c r="E13" s="30">
        <v>210</v>
      </c>
      <c r="F13" s="36">
        <v>650.61699999999996</v>
      </c>
      <c r="G13" s="32">
        <v>12.25</v>
      </c>
      <c r="H13" s="31">
        <v>10.3</v>
      </c>
      <c r="I13" s="6">
        <v>0.68764999999999998</v>
      </c>
      <c r="AX13" s="15">
        <f t="shared" ref="AX13:AX76" si="1">IF(AY13="","",AX12+1)</f>
        <v>2</v>
      </c>
      <c r="AY13" s="15">
        <f>AY12+$AY$7</f>
        <v>-0.24927165410702862</v>
      </c>
      <c r="AZ13" s="15">
        <f>POWER(COS(AY13),2)*EXP($AV$3*($A$16/2*SIN(AY13)-$E$3))</f>
        <v>77.632762059870103</v>
      </c>
      <c r="BA13" s="15">
        <f t="shared" ref="BA13:BA76" si="2">IF(AY13="","",ROUNDDOWN(((AZ12+AZ13)*$AY$7)/2,4))</f>
        <v>0.72250000000000003</v>
      </c>
      <c r="BB13" s="15">
        <f t="shared" ref="BB13:BB76" si="3">IF(AY13="","",BB12+BA13)</f>
        <v>0.72250000000000003</v>
      </c>
      <c r="BD13" s="15">
        <f t="shared" ref="BD13:BD76" si="4">IF(BE13="","",BD12+1)</f>
        <v>2</v>
      </c>
      <c r="BE13" s="15">
        <f>BE12+$BE$7</f>
        <v>1.5707926903218441</v>
      </c>
      <c r="BF13" s="15">
        <f t="shared" ref="BF13:BF76" si="5">POWER(COS(BE13),2)*EXP($AV$3*($A$12/2*SIN(BE13)-$E$3))</f>
        <v>7.2114726932277074E-11</v>
      </c>
      <c r="BG13" s="15">
        <f t="shared" ref="BG13:BG76" si="6">IF(BE13="","",ROUNDDOWN(((BF12+BF13)*$BE$7)/2,4))</f>
        <v>0</v>
      </c>
      <c r="BH13" s="15">
        <f t="shared" ref="BH13:BH76" si="7">IF(BE13="","",BH12+BG13)</f>
        <v>0</v>
      </c>
    </row>
    <row r="14" spans="1:79" ht="15.75" x14ac:dyDescent="0.25">
      <c r="A14" s="1">
        <v>5.5</v>
      </c>
      <c r="B14" s="3" t="s">
        <v>104</v>
      </c>
      <c r="C14" s="3"/>
      <c r="D14" s="3"/>
      <c r="E14" s="29" t="s">
        <v>103</v>
      </c>
      <c r="F14" t="s">
        <v>122</v>
      </c>
      <c r="G14" s="32" t="s">
        <v>116</v>
      </c>
      <c r="H14" s="31" t="s">
        <v>121</v>
      </c>
      <c r="I14" s="6" t="s">
        <v>124</v>
      </c>
      <c r="AX14" s="15">
        <f t="shared" si="1"/>
        <v>3</v>
      </c>
      <c r="AY14" s="15">
        <f t="shared" ref="AY14:AY77" si="8">AY13+$AY$7</f>
        <v>-0.24012556539292296</v>
      </c>
      <c r="AZ14" s="15">
        <f t="shared" ref="AZ14:AZ77" si="9">POWER(COS(AY14),2)*EXP($AV$3*($A$16/2*SIN(AY14)-$E$3))</f>
        <v>74.965829520398742</v>
      </c>
      <c r="BA14" s="15">
        <f t="shared" si="2"/>
        <v>0.69779999999999998</v>
      </c>
      <c r="BB14" s="15">
        <f t="shared" si="3"/>
        <v>1.4203000000000001</v>
      </c>
      <c r="BD14" s="15">
        <f t="shared" si="4"/>
        <v>3</v>
      </c>
      <c r="BE14" s="15">
        <f t="shared" ref="BE14:BE77" si="10">BE13+$BE$7</f>
        <v>1.5707927270538951</v>
      </c>
      <c r="BF14" s="15">
        <f t="shared" si="5"/>
        <v>7.0665221659825147E-11</v>
      </c>
      <c r="BG14" s="15">
        <f t="shared" si="6"/>
        <v>0</v>
      </c>
      <c r="BH14" s="15">
        <f t="shared" si="7"/>
        <v>0</v>
      </c>
    </row>
    <row r="15" spans="1:79" x14ac:dyDescent="0.25">
      <c r="A15" s="1" t="s">
        <v>12</v>
      </c>
      <c r="B15" s="3"/>
      <c r="C15" s="3"/>
      <c r="D15" s="3"/>
      <c r="E15">
        <f>E13/42</f>
        <v>5</v>
      </c>
      <c r="F15">
        <f>F13/118.1102</f>
        <v>5.5085589559580797</v>
      </c>
      <c r="G15" s="32">
        <f>G13*2.54</f>
        <v>31.115000000000002</v>
      </c>
      <c r="H15" s="31">
        <f>H13/8.3454</f>
        <v>1.2342128597790401</v>
      </c>
      <c r="I15" s="6">
        <v>0.35635270000000002</v>
      </c>
      <c r="AX15" s="15">
        <f t="shared" si="1"/>
        <v>4</v>
      </c>
      <c r="AY15" s="15">
        <f t="shared" si="8"/>
        <v>-0.2309794766788173</v>
      </c>
      <c r="AZ15" s="15">
        <f t="shared" si="9"/>
        <v>72.371265118476956</v>
      </c>
      <c r="BA15" s="15">
        <f t="shared" si="2"/>
        <v>0.67369999999999997</v>
      </c>
      <c r="BB15" s="15">
        <f t="shared" si="3"/>
        <v>2.0940000000000003</v>
      </c>
      <c r="BD15" s="15">
        <f t="shared" si="4"/>
        <v>4</v>
      </c>
      <c r="BE15" s="15">
        <f t="shared" si="10"/>
        <v>1.570792763785946</v>
      </c>
      <c r="BF15" s="15">
        <f t="shared" si="5"/>
        <v>6.9230432176909809E-11</v>
      </c>
      <c r="BG15" s="15">
        <f t="shared" si="6"/>
        <v>0</v>
      </c>
      <c r="BH15" s="15">
        <f t="shared" si="7"/>
        <v>0</v>
      </c>
    </row>
    <row r="16" spans="1:79" ht="15.75" x14ac:dyDescent="0.25">
      <c r="A16" s="1">
        <f>A14*2.54</f>
        <v>13.97</v>
      </c>
      <c r="B16" s="3" t="s">
        <v>104</v>
      </c>
      <c r="C16" s="3"/>
      <c r="D16" s="3"/>
      <c r="E16" s="29" t="s">
        <v>105</v>
      </c>
      <c r="G16" s="32" t="s">
        <v>118</v>
      </c>
      <c r="AX16" s="15">
        <f t="shared" si="1"/>
        <v>5</v>
      </c>
      <c r="AY16" s="15">
        <f t="shared" si="8"/>
        <v>-0.22183338796471164</v>
      </c>
      <c r="AZ16" s="15">
        <f>POWER(COS(AY16),2)*EXP($AV$3*($A$16/2*SIN(AY16)-$E$3))</f>
        <v>69.848205884834485</v>
      </c>
      <c r="BA16" s="15">
        <f t="shared" si="2"/>
        <v>0.65029999999999999</v>
      </c>
      <c r="BB16" s="15">
        <f t="shared" si="3"/>
        <v>2.7443000000000004</v>
      </c>
      <c r="BD16" s="15">
        <f t="shared" si="4"/>
        <v>5</v>
      </c>
      <c r="BE16" s="15">
        <f t="shared" si="10"/>
        <v>1.570792800517997</v>
      </c>
      <c r="BF16" s="15">
        <f t="shared" si="5"/>
        <v>6.781035848353097E-11</v>
      </c>
      <c r="BG16" s="15">
        <f t="shared" si="6"/>
        <v>0</v>
      </c>
      <c r="BH16" s="15">
        <f t="shared" si="7"/>
        <v>0</v>
      </c>
    </row>
    <row r="17" spans="1:60" x14ac:dyDescent="0.25">
      <c r="A17" s="1" t="s">
        <v>37</v>
      </c>
      <c r="B17" s="3"/>
      <c r="C17" s="3"/>
      <c r="D17" s="3"/>
      <c r="E17">
        <f>E15*2646</f>
        <v>13230</v>
      </c>
      <c r="G17" s="32">
        <v>5</v>
      </c>
      <c r="AX17" s="15">
        <f t="shared" si="1"/>
        <v>6</v>
      </c>
      <c r="AY17" s="15">
        <f t="shared" si="8"/>
        <v>-0.21268729925060598</v>
      </c>
      <c r="AZ17" s="15">
        <f t="shared" si="9"/>
        <v>67.395730955528279</v>
      </c>
      <c r="BA17" s="15">
        <f t="shared" si="2"/>
        <v>0.62760000000000005</v>
      </c>
      <c r="BB17" s="15">
        <f t="shared" si="3"/>
        <v>3.3719000000000006</v>
      </c>
      <c r="BD17" s="15">
        <f t="shared" si="4"/>
        <v>6</v>
      </c>
      <c r="BE17" s="15">
        <f t="shared" si="10"/>
        <v>1.5707928372500479</v>
      </c>
      <c r="BF17" s="15">
        <f t="shared" si="5"/>
        <v>6.6405000579688641E-11</v>
      </c>
      <c r="BG17" s="15">
        <f t="shared" si="6"/>
        <v>0</v>
      </c>
      <c r="BH17" s="15">
        <f t="shared" si="7"/>
        <v>0</v>
      </c>
    </row>
    <row r="18" spans="1:60" x14ac:dyDescent="0.25">
      <c r="A18" s="1">
        <v>650.61699999999996</v>
      </c>
      <c r="B18" s="3" t="s">
        <v>104</v>
      </c>
      <c r="C18" s="3"/>
      <c r="D18" s="3"/>
      <c r="G18" s="32" t="s">
        <v>119</v>
      </c>
      <c r="AX18" s="15">
        <f t="shared" si="1"/>
        <v>7</v>
      </c>
      <c r="AY18" s="15">
        <f t="shared" si="8"/>
        <v>-0.20354121053650032</v>
      </c>
      <c r="AZ18" s="15">
        <f t="shared" si="9"/>
        <v>65.01286651860805</v>
      </c>
      <c r="BA18" s="15">
        <f t="shared" si="2"/>
        <v>0.60550000000000004</v>
      </c>
      <c r="BB18" s="15">
        <f t="shared" si="3"/>
        <v>3.9774000000000007</v>
      </c>
      <c r="BD18" s="15">
        <f t="shared" si="4"/>
        <v>7</v>
      </c>
      <c r="BE18" s="15">
        <f t="shared" si="10"/>
        <v>1.5707928739820989</v>
      </c>
      <c r="BF18" s="15">
        <f t="shared" si="5"/>
        <v>6.5014358465382849E-11</v>
      </c>
      <c r="BG18" s="15">
        <f t="shared" si="6"/>
        <v>0</v>
      </c>
      <c r="BH18" s="15">
        <f t="shared" si="7"/>
        <v>0</v>
      </c>
    </row>
    <row r="19" spans="1:60" x14ac:dyDescent="0.25">
      <c r="A19" s="1" t="s">
        <v>38</v>
      </c>
      <c r="B19" s="3"/>
      <c r="C19" s="3"/>
      <c r="D19" s="3"/>
      <c r="G19" s="32">
        <f>G17*2.54</f>
        <v>12.7</v>
      </c>
      <c r="AX19" s="15">
        <f t="shared" si="1"/>
        <v>8</v>
      </c>
      <c r="AY19" s="15">
        <f t="shared" si="8"/>
        <v>-0.19439512182239466</v>
      </c>
      <c r="AZ19" s="15">
        <f t="shared" si="9"/>
        <v>62.698590593455663</v>
      </c>
      <c r="BA19" s="15">
        <f t="shared" si="2"/>
        <v>0.58399999999999996</v>
      </c>
      <c r="BB19" s="15">
        <f t="shared" si="3"/>
        <v>4.5614000000000008</v>
      </c>
      <c r="BD19" s="15">
        <f t="shared" si="4"/>
        <v>8</v>
      </c>
      <c r="BE19" s="15">
        <f t="shared" si="10"/>
        <v>1.5707929107141498</v>
      </c>
      <c r="BF19" s="15">
        <f t="shared" si="5"/>
        <v>6.363843214061353E-11</v>
      </c>
      <c r="BG19" s="15">
        <f t="shared" si="6"/>
        <v>0</v>
      </c>
      <c r="BH19" s="15">
        <f t="shared" si="7"/>
        <v>0</v>
      </c>
    </row>
    <row r="20" spans="1:60" x14ac:dyDescent="0.25">
      <c r="A20" s="1">
        <f>A18/118.1102</f>
        <v>5.5085589559580797</v>
      </c>
      <c r="B20" s="3" t="s">
        <v>104</v>
      </c>
      <c r="C20" s="3"/>
      <c r="D20" s="3"/>
      <c r="AX20" s="15">
        <f t="shared" si="1"/>
        <v>9</v>
      </c>
      <c r="AY20" s="15">
        <f t="shared" si="8"/>
        <v>-0.185249033108289</v>
      </c>
      <c r="AZ20" s="15">
        <f t="shared" si="9"/>
        <v>60.451837639668135</v>
      </c>
      <c r="BA20" s="15">
        <f t="shared" si="2"/>
        <v>0.56310000000000004</v>
      </c>
      <c r="BB20" s="15">
        <f t="shared" si="3"/>
        <v>5.1245000000000012</v>
      </c>
      <c r="BD20" s="15">
        <f t="shared" si="4"/>
        <v>9</v>
      </c>
      <c r="BE20" s="15">
        <f t="shared" si="10"/>
        <v>1.5707929474462008</v>
      </c>
      <c r="BF20" s="15">
        <f t="shared" si="5"/>
        <v>6.2277221605380735E-11</v>
      </c>
      <c r="BG20" s="15">
        <f t="shared" si="6"/>
        <v>0</v>
      </c>
      <c r="BH20" s="15">
        <f t="shared" si="7"/>
        <v>0</v>
      </c>
    </row>
    <row r="21" spans="1:60" x14ac:dyDescent="0.25">
      <c r="A21" s="1" t="s">
        <v>13</v>
      </c>
      <c r="B21" s="3"/>
      <c r="C21" s="3"/>
      <c r="AX21" s="15">
        <f t="shared" si="1"/>
        <v>10</v>
      </c>
      <c r="AY21" s="15">
        <f t="shared" si="8"/>
        <v>-0.17610294439418334</v>
      </c>
      <c r="AZ21" s="15">
        <f t="shared" si="9"/>
        <v>58.271502993136551</v>
      </c>
      <c r="BA21" s="15">
        <f t="shared" si="2"/>
        <v>0.54290000000000005</v>
      </c>
      <c r="BB21" s="15">
        <f t="shared" si="3"/>
        <v>5.6674000000000015</v>
      </c>
      <c r="BD21" s="15">
        <f t="shared" si="4"/>
        <v>10</v>
      </c>
      <c r="BE21" s="15">
        <f t="shared" si="10"/>
        <v>1.5707929841782517</v>
      </c>
      <c r="BF21" s="15">
        <f t="shared" si="5"/>
        <v>6.0930726859684386E-11</v>
      </c>
      <c r="BG21" s="15">
        <f t="shared" si="6"/>
        <v>0</v>
      </c>
      <c r="BH21" s="15">
        <f t="shared" si="7"/>
        <v>0</v>
      </c>
    </row>
    <row r="22" spans="1:60" x14ac:dyDescent="0.25">
      <c r="A22" s="1">
        <v>2</v>
      </c>
      <c r="B22" s="3" t="s">
        <v>104</v>
      </c>
      <c r="C22" s="3"/>
      <c r="AX22" s="15">
        <f t="shared" si="1"/>
        <v>11</v>
      </c>
      <c r="AY22" s="15">
        <f t="shared" si="8"/>
        <v>-0.16695685568007768</v>
      </c>
      <c r="AZ22" s="15">
        <f t="shared" si="9"/>
        <v>56.156447127702286</v>
      </c>
      <c r="BA22" s="15">
        <f t="shared" si="2"/>
        <v>0.5232</v>
      </c>
      <c r="BB22" s="15">
        <f t="shared" si="3"/>
        <v>6.1906000000000017</v>
      </c>
      <c r="BD22" s="15">
        <f t="shared" si="4"/>
        <v>11</v>
      </c>
      <c r="BE22" s="15">
        <f t="shared" si="10"/>
        <v>1.5707930209103027</v>
      </c>
      <c r="BF22" s="15">
        <f t="shared" si="5"/>
        <v>5.959894790352451E-11</v>
      </c>
      <c r="BG22" s="15">
        <f t="shared" si="6"/>
        <v>0</v>
      </c>
      <c r="BH22" s="15">
        <f t="shared" si="7"/>
        <v>0</v>
      </c>
    </row>
    <row r="23" spans="1:60" x14ac:dyDescent="0.25">
      <c r="A23" s="1" t="s">
        <v>14</v>
      </c>
      <c r="B23" s="3"/>
      <c r="C23" s="3"/>
      <c r="AX23" s="15">
        <f t="shared" si="1"/>
        <v>12</v>
      </c>
      <c r="AY23" s="15">
        <f t="shared" si="8"/>
        <v>-0.15781076696597202</v>
      </c>
      <c r="AZ23" s="15">
        <f t="shared" si="9"/>
        <v>54.105499741464577</v>
      </c>
      <c r="BA23" s="15">
        <f t="shared" si="2"/>
        <v>0.50419999999999998</v>
      </c>
      <c r="BB23" s="15">
        <f t="shared" si="3"/>
        <v>6.6948000000000016</v>
      </c>
      <c r="BD23" s="15">
        <f t="shared" si="4"/>
        <v>12</v>
      </c>
      <c r="BE23" s="15">
        <f t="shared" si="10"/>
        <v>1.5707930576423537</v>
      </c>
      <c r="BF23" s="15">
        <f t="shared" si="5"/>
        <v>5.8281884736901132E-11</v>
      </c>
      <c r="BG23" s="15">
        <f t="shared" si="6"/>
        <v>0</v>
      </c>
      <c r="BH23" s="15">
        <f t="shared" si="7"/>
        <v>0</v>
      </c>
    </row>
    <row r="24" spans="1:60" x14ac:dyDescent="0.25">
      <c r="A24" s="1">
        <f>A22*1.6667</f>
        <v>3.3334000000000001</v>
      </c>
      <c r="B24" s="3" t="s">
        <v>104</v>
      </c>
      <c r="C24" s="3"/>
      <c r="AX24" s="15">
        <f t="shared" si="1"/>
        <v>13</v>
      </c>
      <c r="AY24" s="15">
        <f t="shared" si="8"/>
        <v>-0.14866467825186636</v>
      </c>
      <c r="AZ24" s="15">
        <f t="shared" si="9"/>
        <v>52.11746366745129</v>
      </c>
      <c r="BA24" s="15">
        <f t="shared" si="2"/>
        <v>0.48570000000000002</v>
      </c>
      <c r="BB24" s="15">
        <f t="shared" si="3"/>
        <v>7.1805000000000021</v>
      </c>
      <c r="BD24" s="15">
        <f t="shared" si="4"/>
        <v>13</v>
      </c>
      <c r="BE24" s="15">
        <f t="shared" si="10"/>
        <v>1.5707930943744046</v>
      </c>
      <c r="BF24" s="15">
        <f t="shared" si="5"/>
        <v>5.6979537359814148E-11</v>
      </c>
      <c r="BG24" s="15">
        <f t="shared" si="6"/>
        <v>0</v>
      </c>
      <c r="BH24" s="15">
        <f t="shared" si="7"/>
        <v>0</v>
      </c>
    </row>
    <row r="25" spans="1:60" x14ac:dyDescent="0.25">
      <c r="A25" s="1" t="s">
        <v>15</v>
      </c>
      <c r="B25" s="3"/>
      <c r="C25" s="3"/>
      <c r="AX25" s="15">
        <f t="shared" si="1"/>
        <v>14</v>
      </c>
      <c r="AY25" s="15">
        <f t="shared" si="8"/>
        <v>-0.1395185895377607</v>
      </c>
      <c r="AZ25" s="15">
        <f t="shared" si="9"/>
        <v>50.191118608968999</v>
      </c>
      <c r="BA25" s="15">
        <f t="shared" si="2"/>
        <v>0.46779999999999999</v>
      </c>
      <c r="BB25" s="15">
        <f t="shared" si="3"/>
        <v>7.6483000000000025</v>
      </c>
      <c r="BD25" s="15">
        <f t="shared" si="4"/>
        <v>14</v>
      </c>
      <c r="BE25" s="15">
        <f t="shared" si="10"/>
        <v>1.5707931311064556</v>
      </c>
      <c r="BF25" s="15">
        <f t="shared" si="5"/>
        <v>5.5691905772263625E-11</v>
      </c>
      <c r="BG25" s="15">
        <f t="shared" si="6"/>
        <v>0</v>
      </c>
      <c r="BH25" s="15">
        <f t="shared" si="7"/>
        <v>0</v>
      </c>
    </row>
    <row r="26" spans="1:60" x14ac:dyDescent="0.25">
      <c r="A26" s="1">
        <v>0.1</v>
      </c>
      <c r="B26" s="3"/>
      <c r="C26" s="3"/>
      <c r="AX26" s="15">
        <f t="shared" si="1"/>
        <v>15</v>
      </c>
      <c r="AY26" s="15">
        <f t="shared" si="8"/>
        <v>-0.13037250082365504</v>
      </c>
      <c r="AZ26" s="15">
        <f t="shared" si="9"/>
        <v>48.32522470049966</v>
      </c>
      <c r="BA26" s="15">
        <f t="shared" si="2"/>
        <v>0.45050000000000001</v>
      </c>
      <c r="BB26" s="15">
        <f t="shared" si="3"/>
        <v>8.0988000000000024</v>
      </c>
      <c r="BD26" s="15">
        <f t="shared" si="4"/>
        <v>15</v>
      </c>
      <c r="BE26" s="15">
        <f t="shared" si="10"/>
        <v>1.5707931678385065</v>
      </c>
      <c r="BF26" s="15">
        <f t="shared" si="5"/>
        <v>5.4418989974249522E-11</v>
      </c>
      <c r="BG26" s="15">
        <f t="shared" si="6"/>
        <v>0</v>
      </c>
      <c r="BH26" s="15">
        <f t="shared" si="7"/>
        <v>0</v>
      </c>
    </row>
    <row r="27" spans="1:60" x14ac:dyDescent="0.25">
      <c r="A27" s="1" t="s">
        <v>16</v>
      </c>
      <c r="B27" s="3"/>
      <c r="C27" s="3"/>
      <c r="AX27" s="15">
        <f t="shared" si="1"/>
        <v>16</v>
      </c>
      <c r="AY27" s="15">
        <f t="shared" si="8"/>
        <v>-0.12122641210954936</v>
      </c>
      <c r="AZ27" s="15">
        <f t="shared" si="9"/>
        <v>46.518525895526444</v>
      </c>
      <c r="BA27" s="15">
        <f t="shared" si="2"/>
        <v>0.43369999999999997</v>
      </c>
      <c r="BB27" s="15">
        <f t="shared" si="3"/>
        <v>8.5325000000000024</v>
      </c>
      <c r="BD27" s="15">
        <f t="shared" si="4"/>
        <v>16</v>
      </c>
      <c r="BE27" s="15">
        <f t="shared" si="10"/>
        <v>1.5707932045705575</v>
      </c>
      <c r="BF27" s="15">
        <f t="shared" si="5"/>
        <v>5.3160789965771826E-11</v>
      </c>
      <c r="BG27" s="15">
        <f t="shared" si="6"/>
        <v>0</v>
      </c>
      <c r="BH27" s="15">
        <f t="shared" si="7"/>
        <v>0</v>
      </c>
    </row>
    <row r="28" spans="1:60" x14ac:dyDescent="0.25">
      <c r="A28" s="1">
        <f>A26*2.54</f>
        <v>0.254</v>
      </c>
      <c r="B28" s="3"/>
      <c r="C28" s="3"/>
      <c r="AX28" s="15">
        <f t="shared" si="1"/>
        <v>17</v>
      </c>
      <c r="AY28" s="15">
        <f t="shared" si="8"/>
        <v>-0.11208032339544369</v>
      </c>
      <c r="AZ28" s="15">
        <f t="shared" si="9"/>
        <v>44.769753183140828</v>
      </c>
      <c r="BA28" s="15">
        <f t="shared" si="2"/>
        <v>0.41739999999999999</v>
      </c>
      <c r="BB28" s="15">
        <f t="shared" si="3"/>
        <v>8.9499000000000031</v>
      </c>
      <c r="BD28" s="15">
        <f t="shared" si="4"/>
        <v>17</v>
      </c>
      <c r="BE28" s="15">
        <f t="shared" si="10"/>
        <v>1.5707932413026084</v>
      </c>
      <c r="BF28" s="15">
        <f t="shared" si="5"/>
        <v>5.1917305746830564E-11</v>
      </c>
      <c r="BG28" s="15">
        <f t="shared" si="6"/>
        <v>0</v>
      </c>
      <c r="BH28" s="15">
        <f t="shared" si="7"/>
        <v>0</v>
      </c>
    </row>
    <row r="29" spans="1:60" x14ac:dyDescent="0.25">
      <c r="A29" s="1" t="s">
        <v>17</v>
      </c>
      <c r="B29" s="3"/>
      <c r="C29" s="3"/>
      <c r="AX29" s="15">
        <f t="shared" si="1"/>
        <v>18</v>
      </c>
      <c r="AY29" s="15">
        <f t="shared" si="8"/>
        <v>-0.10293423468133801</v>
      </c>
      <c r="AZ29" s="15">
        <f t="shared" si="9"/>
        <v>43.07762763571354</v>
      </c>
      <c r="BA29" s="15">
        <f t="shared" si="2"/>
        <v>0.4017</v>
      </c>
      <c r="BB29" s="15">
        <f t="shared" si="3"/>
        <v>9.351600000000003</v>
      </c>
      <c r="BD29" s="15">
        <f t="shared" si="4"/>
        <v>18</v>
      </c>
      <c r="BE29" s="15">
        <f t="shared" si="10"/>
        <v>1.5707932780346594</v>
      </c>
      <c r="BF29" s="15">
        <f t="shared" si="5"/>
        <v>5.0688537317425685E-11</v>
      </c>
      <c r="BG29" s="15">
        <f t="shared" si="6"/>
        <v>0</v>
      </c>
      <c r="BH29" s="15">
        <f t="shared" si="7"/>
        <v>0</v>
      </c>
    </row>
    <row r="30" spans="1:60" x14ac:dyDescent="0.25">
      <c r="A30" s="1">
        <v>9.81</v>
      </c>
      <c r="B30" s="3"/>
      <c r="C30" s="3"/>
      <c r="AX30" s="15">
        <f t="shared" si="1"/>
        <v>19</v>
      </c>
      <c r="AY30" s="15">
        <f t="shared" si="8"/>
        <v>-9.3788145967232339E-2</v>
      </c>
      <c r="AZ30" s="15">
        <f t="shared" si="9"/>
        <v>41.440863290303362</v>
      </c>
      <c r="BA30" s="15">
        <f t="shared" si="2"/>
        <v>0.38650000000000001</v>
      </c>
      <c r="BB30" s="15">
        <f t="shared" si="3"/>
        <v>9.7381000000000029</v>
      </c>
      <c r="BD30" s="15">
        <f t="shared" si="4"/>
        <v>19</v>
      </c>
      <c r="BE30" s="15">
        <f t="shared" si="10"/>
        <v>1.5707933147667104</v>
      </c>
      <c r="BF30" s="15">
        <f t="shared" si="5"/>
        <v>4.9474484677557199E-11</v>
      </c>
      <c r="BG30" s="15">
        <f t="shared" si="6"/>
        <v>0</v>
      </c>
      <c r="BH30" s="15">
        <f t="shared" si="7"/>
        <v>0</v>
      </c>
    </row>
    <row r="31" spans="1:60" x14ac:dyDescent="0.25">
      <c r="A31" s="1" t="s">
        <v>18</v>
      </c>
      <c r="B31" s="3"/>
      <c r="C31" s="3"/>
      <c r="D31" s="3"/>
      <c r="AX31" s="15">
        <f t="shared" si="1"/>
        <v>20</v>
      </c>
      <c r="AY31" s="15">
        <f t="shared" si="8"/>
        <v>-8.4642057253126665E-2</v>
      </c>
      <c r="AZ31" s="15">
        <f t="shared" si="9"/>
        <v>39.85816986682903</v>
      </c>
      <c r="BA31" s="15">
        <f t="shared" si="2"/>
        <v>0.37169999999999997</v>
      </c>
      <c r="BB31" s="15">
        <f t="shared" si="3"/>
        <v>10.109800000000003</v>
      </c>
      <c r="BD31" s="15">
        <f t="shared" si="4"/>
        <v>20</v>
      </c>
      <c r="BE31" s="15">
        <f t="shared" si="10"/>
        <v>1.5707933514987613</v>
      </c>
      <c r="BF31" s="15">
        <f t="shared" si="5"/>
        <v>4.8275147827225103E-11</v>
      </c>
      <c r="BG31" s="15">
        <f t="shared" si="6"/>
        <v>0</v>
      </c>
      <c r="BH31" s="15">
        <f t="shared" si="7"/>
        <v>0</v>
      </c>
    </row>
    <row r="32" spans="1:60" x14ac:dyDescent="0.25">
      <c r="A32" s="1">
        <v>981</v>
      </c>
      <c r="B32" s="3"/>
      <c r="C32" s="3"/>
      <c r="D32" s="3"/>
      <c r="AX32" s="15">
        <f t="shared" si="1"/>
        <v>21</v>
      </c>
      <c r="AY32" s="15">
        <f t="shared" si="8"/>
        <v>-7.5495968539020991E-2</v>
      </c>
      <c r="AZ32" s="15">
        <f t="shared" si="9"/>
        <v>38.328255326346998</v>
      </c>
      <c r="BA32" s="15">
        <f t="shared" si="2"/>
        <v>0.35749999999999998</v>
      </c>
      <c r="BB32" s="15">
        <f t="shared" si="3"/>
        <v>10.467300000000003</v>
      </c>
      <c r="BD32" s="15">
        <f t="shared" si="4"/>
        <v>21</v>
      </c>
      <c r="BE32" s="15">
        <f t="shared" si="10"/>
        <v>1.5707933882308123</v>
      </c>
      <c r="BF32" s="15">
        <f t="shared" si="5"/>
        <v>4.7090526766429369E-11</v>
      </c>
      <c r="BG32" s="15">
        <f t="shared" si="6"/>
        <v>0</v>
      </c>
      <c r="BH32" s="15">
        <f t="shared" si="7"/>
        <v>0</v>
      </c>
    </row>
    <row r="33" spans="1:60" x14ac:dyDescent="0.25">
      <c r="A33" s="1" t="s">
        <v>19</v>
      </c>
      <c r="B33" s="3"/>
      <c r="C33" s="3"/>
      <c r="D33" s="3"/>
      <c r="AX33" s="15">
        <f t="shared" si="1"/>
        <v>22</v>
      </c>
      <c r="AY33" s="15">
        <f t="shared" si="8"/>
        <v>-6.6349879824915317E-2</v>
      </c>
      <c r="AZ33" s="15">
        <f t="shared" si="9"/>
        <v>36.84982827305685</v>
      </c>
      <c r="BA33" s="15">
        <f t="shared" si="2"/>
        <v>0.34370000000000001</v>
      </c>
      <c r="BB33" s="15">
        <f t="shared" si="3"/>
        <v>10.811000000000003</v>
      </c>
      <c r="BD33" s="15">
        <f t="shared" si="4"/>
        <v>22</v>
      </c>
      <c r="BE33" s="15">
        <f t="shared" si="10"/>
        <v>1.5707934249628632</v>
      </c>
      <c r="BF33" s="15">
        <f t="shared" si="5"/>
        <v>4.5920621495169991E-11</v>
      </c>
      <c r="BG33" s="15">
        <f t="shared" si="6"/>
        <v>0</v>
      </c>
      <c r="BH33" s="15">
        <f t="shared" si="7"/>
        <v>0</v>
      </c>
    </row>
    <row r="34" spans="1:60" x14ac:dyDescent="0.25">
      <c r="A34" s="1">
        <v>2.62</v>
      </c>
      <c r="B34" s="3"/>
      <c r="C34" s="3"/>
      <c r="D34" s="3"/>
      <c r="AX34" s="15">
        <f t="shared" si="1"/>
        <v>23</v>
      </c>
      <c r="AY34" s="15">
        <f t="shared" si="8"/>
        <v>-5.7203791110809643E-2</v>
      </c>
      <c r="AZ34" s="15">
        <f t="shared" si="9"/>
        <v>35.421600203904028</v>
      </c>
      <c r="BA34" s="15">
        <f t="shared" si="2"/>
        <v>0.33050000000000002</v>
      </c>
      <c r="BB34" s="15">
        <f t="shared" si="3"/>
        <v>11.141500000000004</v>
      </c>
      <c r="BD34" s="15">
        <f t="shared" si="4"/>
        <v>23</v>
      </c>
      <c r="BE34" s="15">
        <f t="shared" si="10"/>
        <v>1.5707934616949142</v>
      </c>
      <c r="BF34" s="15">
        <f t="shared" si="5"/>
        <v>4.4765432013446975E-11</v>
      </c>
      <c r="BG34" s="15">
        <f t="shared" si="6"/>
        <v>0</v>
      </c>
      <c r="BH34" s="15">
        <f t="shared" si="7"/>
        <v>0</v>
      </c>
    </row>
    <row r="35" spans="1:60" x14ac:dyDescent="0.25">
      <c r="A35" s="1" t="s">
        <v>20</v>
      </c>
      <c r="B35" s="3"/>
      <c r="C35" s="3"/>
      <c r="D35" s="3"/>
      <c r="AX35" s="15">
        <f t="shared" si="1"/>
        <v>24</v>
      </c>
      <c r="AY35" s="15">
        <f t="shared" si="8"/>
        <v>-4.8057702396703969E-2</v>
      </c>
      <c r="AZ35" s="15">
        <f t="shared" si="9"/>
        <v>34.042287609863237</v>
      </c>
      <c r="BA35" s="15">
        <f t="shared" si="2"/>
        <v>0.31759999999999999</v>
      </c>
      <c r="BB35" s="15">
        <f t="shared" si="3"/>
        <v>11.459100000000005</v>
      </c>
      <c r="BD35" s="15">
        <f t="shared" si="4"/>
        <v>24</v>
      </c>
      <c r="BE35" s="15">
        <f t="shared" si="10"/>
        <v>1.5707934984269651</v>
      </c>
      <c r="BF35" s="15">
        <f t="shared" si="5"/>
        <v>4.362495832126029E-11</v>
      </c>
      <c r="BG35" s="15">
        <f t="shared" si="6"/>
        <v>0</v>
      </c>
      <c r="BH35" s="15">
        <f t="shared" si="7"/>
        <v>0</v>
      </c>
    </row>
    <row r="36" spans="1:60" x14ac:dyDescent="0.25">
      <c r="A36" s="1"/>
      <c r="B36" s="3"/>
      <c r="C36" s="3"/>
      <c r="D36" s="3"/>
      <c r="AX36" s="15">
        <f t="shared" si="1"/>
        <v>25</v>
      </c>
      <c r="AY36" s="15">
        <f t="shared" si="8"/>
        <v>-3.8911613682598295E-2</v>
      </c>
      <c r="AZ36" s="15">
        <f t="shared" si="9"/>
        <v>32.710613933170222</v>
      </c>
      <c r="BA36" s="15">
        <f t="shared" si="2"/>
        <v>0.30520000000000003</v>
      </c>
      <c r="BB36" s="15">
        <f t="shared" si="3"/>
        <v>11.764300000000004</v>
      </c>
      <c r="BD36" s="15">
        <f t="shared" si="4"/>
        <v>25</v>
      </c>
      <c r="BE36" s="15">
        <f t="shared" si="10"/>
        <v>1.5707935351590161</v>
      </c>
      <c r="BF36" s="15">
        <f t="shared" si="5"/>
        <v>4.2499200418609941E-11</v>
      </c>
      <c r="BG36" s="15">
        <f t="shared" si="6"/>
        <v>0</v>
      </c>
      <c r="BH36" s="15">
        <f t="shared" si="7"/>
        <v>0</v>
      </c>
    </row>
    <row r="37" spans="1:60" x14ac:dyDescent="0.25">
      <c r="A37" s="1" t="s">
        <v>21</v>
      </c>
      <c r="B37" s="3"/>
      <c r="C37" s="3"/>
      <c r="D37" s="3"/>
      <c r="AX37" s="15">
        <f t="shared" si="1"/>
        <v>26</v>
      </c>
      <c r="AY37" s="15">
        <f t="shared" si="8"/>
        <v>-2.9765524968492624E-2</v>
      </c>
      <c r="AZ37" s="15">
        <f t="shared" si="9"/>
        <v>31.425311384923635</v>
      </c>
      <c r="BA37" s="15">
        <f t="shared" si="2"/>
        <v>0.29320000000000002</v>
      </c>
      <c r="BB37" s="15">
        <f t="shared" si="3"/>
        <v>12.057500000000005</v>
      </c>
      <c r="BD37" s="15">
        <f t="shared" si="4"/>
        <v>26</v>
      </c>
      <c r="BE37" s="15">
        <f t="shared" si="10"/>
        <v>1.5707935718910671</v>
      </c>
      <c r="BF37" s="15">
        <f t="shared" si="5"/>
        <v>4.1388158305495922E-11</v>
      </c>
      <c r="BG37" s="15">
        <f t="shared" si="6"/>
        <v>0</v>
      </c>
      <c r="BH37" s="15">
        <f t="shared" si="7"/>
        <v>0</v>
      </c>
    </row>
    <row r="38" spans="1:60" x14ac:dyDescent="0.25">
      <c r="A38" s="1">
        <v>1.1000000000000001</v>
      </c>
      <c r="B38" s="3"/>
      <c r="C38" s="3"/>
      <c r="D38" s="3"/>
      <c r="AX38" s="15">
        <f t="shared" si="1"/>
        <v>27</v>
      </c>
      <c r="AY38" s="15">
        <f t="shared" si="8"/>
        <v>-2.0619436254386954E-2</v>
      </c>
      <c r="AZ38" s="15">
        <f t="shared" si="9"/>
        <v>30.185122627606621</v>
      </c>
      <c r="BA38" s="15">
        <f t="shared" si="2"/>
        <v>0.28170000000000001</v>
      </c>
      <c r="BB38" s="15">
        <f t="shared" si="3"/>
        <v>12.339200000000005</v>
      </c>
      <c r="BD38" s="15">
        <f t="shared" si="4"/>
        <v>27</v>
      </c>
      <c r="BE38" s="15">
        <f t="shared" si="10"/>
        <v>1.570793608623118</v>
      </c>
      <c r="BF38" s="15">
        <f t="shared" si="5"/>
        <v>4.0291831981918234E-11</v>
      </c>
      <c r="BG38" s="15">
        <f t="shared" si="6"/>
        <v>0</v>
      </c>
      <c r="BH38" s="15">
        <f t="shared" si="7"/>
        <v>0</v>
      </c>
    </row>
    <row r="39" spans="1:60" x14ac:dyDescent="0.25">
      <c r="A39" s="1" t="s">
        <v>22</v>
      </c>
      <c r="B39" s="3"/>
      <c r="C39" s="3"/>
      <c r="D39" s="3"/>
      <c r="AX39" s="15">
        <f t="shared" si="1"/>
        <v>28</v>
      </c>
      <c r="AY39" s="15">
        <f t="shared" si="8"/>
        <v>-1.1473347540281283E-2</v>
      </c>
      <c r="AZ39" s="15">
        <f t="shared" si="9"/>
        <v>28.988802327178135</v>
      </c>
      <c r="BA39" s="15">
        <f t="shared" si="2"/>
        <v>0.27060000000000001</v>
      </c>
      <c r="BB39" s="15">
        <f t="shared" si="3"/>
        <v>12.609800000000005</v>
      </c>
      <c r="BD39" s="15">
        <f t="shared" si="4"/>
        <v>28</v>
      </c>
      <c r="BE39" s="15">
        <f t="shared" si="10"/>
        <v>1.570793645355169</v>
      </c>
      <c r="BF39" s="15">
        <f t="shared" si="5"/>
        <v>3.9210221447876837E-11</v>
      </c>
      <c r="BG39" s="15">
        <f t="shared" si="6"/>
        <v>0</v>
      </c>
      <c r="BH39" s="15">
        <f t="shared" si="7"/>
        <v>0</v>
      </c>
    </row>
    <row r="40" spans="1:60" x14ac:dyDescent="0.25">
      <c r="A40" s="1">
        <v>1.65</v>
      </c>
      <c r="B40" s="3"/>
      <c r="C40" s="3"/>
      <c r="D40" s="3"/>
      <c r="AX40" s="15">
        <f t="shared" si="1"/>
        <v>29</v>
      </c>
      <c r="AY40" s="15">
        <f t="shared" si="8"/>
        <v>-2.3272588261756127E-3</v>
      </c>
      <c r="AZ40" s="15">
        <f t="shared" si="9"/>
        <v>27.8351185794616</v>
      </c>
      <c r="BA40" s="15">
        <f t="shared" si="2"/>
        <v>0.25979999999999998</v>
      </c>
      <c r="BB40" s="15">
        <f t="shared" si="3"/>
        <v>12.869600000000005</v>
      </c>
      <c r="BD40" s="15">
        <f t="shared" si="4"/>
        <v>29</v>
      </c>
      <c r="BE40" s="15">
        <f t="shared" si="10"/>
        <v>1.5707936820872199</v>
      </c>
      <c r="BF40" s="15">
        <f t="shared" si="5"/>
        <v>3.8143326703371738E-11</v>
      </c>
      <c r="BG40" s="15">
        <f t="shared" si="6"/>
        <v>0</v>
      </c>
      <c r="BH40" s="15">
        <f t="shared" si="7"/>
        <v>0</v>
      </c>
    </row>
    <row r="41" spans="1:60" x14ac:dyDescent="0.25">
      <c r="A41" s="1" t="s">
        <v>23</v>
      </c>
      <c r="B41" s="3"/>
      <c r="C41" s="3"/>
      <c r="D41" s="3"/>
      <c r="AX41" s="15">
        <f t="shared" si="1"/>
        <v>30</v>
      </c>
      <c r="AY41" s="15">
        <f t="shared" si="8"/>
        <v>6.8188298879300578E-3</v>
      </c>
      <c r="AZ41" s="15">
        <f t="shared" si="9"/>
        <v>26.722854215612053</v>
      </c>
      <c r="BA41" s="15">
        <f t="shared" si="2"/>
        <v>0.24940000000000001</v>
      </c>
      <c r="BB41" s="15">
        <f t="shared" si="3"/>
        <v>13.119000000000005</v>
      </c>
      <c r="BD41" s="15">
        <f t="shared" si="4"/>
        <v>30</v>
      </c>
      <c r="BE41" s="15">
        <f t="shared" si="10"/>
        <v>1.5707937188192709</v>
      </c>
      <c r="BF41" s="15">
        <f t="shared" si="5"/>
        <v>3.7091147748402943E-11</v>
      </c>
      <c r="BG41" s="15">
        <f t="shared" si="6"/>
        <v>0</v>
      </c>
      <c r="BH41" s="15">
        <f t="shared" si="7"/>
        <v>0</v>
      </c>
    </row>
    <row r="42" spans="1:60" x14ac:dyDescent="0.25">
      <c r="A42" s="1">
        <v>1</v>
      </c>
      <c r="B42" s="3"/>
      <c r="C42" s="3"/>
      <c r="D42" s="3"/>
      <c r="AX42" s="15">
        <f t="shared" si="1"/>
        <v>31</v>
      </c>
      <c r="AY42" s="15">
        <f t="shared" si="8"/>
        <v>1.5964918602035728E-2</v>
      </c>
      <c r="AZ42" s="15">
        <f t="shared" si="9"/>
        <v>25.650807991476189</v>
      </c>
      <c r="BA42" s="15">
        <f t="shared" si="2"/>
        <v>0.23949999999999999</v>
      </c>
      <c r="BB42" s="15">
        <f t="shared" si="3"/>
        <v>13.358500000000005</v>
      </c>
      <c r="BD42" s="15">
        <f t="shared" si="4"/>
        <v>31</v>
      </c>
      <c r="BE42" s="15">
        <f t="shared" si="10"/>
        <v>1.5707937555513218</v>
      </c>
      <c r="BF42" s="15">
        <f t="shared" si="5"/>
        <v>3.6053684582970434E-11</v>
      </c>
      <c r="BG42" s="15">
        <f t="shared" si="6"/>
        <v>0</v>
      </c>
      <c r="BH42" s="15">
        <f t="shared" si="7"/>
        <v>0</v>
      </c>
    </row>
    <row r="43" spans="1:60" x14ac:dyDescent="0.25">
      <c r="A43" s="1" t="s">
        <v>24</v>
      </c>
      <c r="B43" s="3"/>
      <c r="C43" s="3"/>
      <c r="D43" s="3"/>
      <c r="AX43" s="15">
        <f t="shared" si="1"/>
        <v>32</v>
      </c>
      <c r="AY43" s="15">
        <f t="shared" si="8"/>
        <v>2.5111007316141399E-2</v>
      </c>
      <c r="AZ43" s="15">
        <f t="shared" si="9"/>
        <v>24.617795665672901</v>
      </c>
      <c r="BA43" s="15">
        <f t="shared" si="2"/>
        <v>0.2298</v>
      </c>
      <c r="BB43" s="15">
        <f t="shared" si="3"/>
        <v>13.588300000000004</v>
      </c>
      <c r="BD43" s="15">
        <f t="shared" si="4"/>
        <v>32</v>
      </c>
      <c r="BE43" s="15">
        <f t="shared" si="10"/>
        <v>1.5707937922833728</v>
      </c>
      <c r="BF43" s="15">
        <f t="shared" si="5"/>
        <v>3.5030937207074196E-11</v>
      </c>
      <c r="BG43" s="15">
        <f t="shared" si="6"/>
        <v>0</v>
      </c>
      <c r="BH43" s="15">
        <f t="shared" si="7"/>
        <v>0</v>
      </c>
    </row>
    <row r="44" spans="1:60" x14ac:dyDescent="0.25">
      <c r="A44" s="1">
        <v>14.2</v>
      </c>
      <c r="B44" s="3"/>
      <c r="C44" s="3"/>
      <c r="D44" s="3"/>
      <c r="AX44" s="15">
        <f t="shared" si="1"/>
        <v>33</v>
      </c>
      <c r="AY44" s="15">
        <f t="shared" si="8"/>
        <v>3.425709603024707E-2</v>
      </c>
      <c r="AZ44" s="15">
        <f t="shared" si="9"/>
        <v>23.622650971216711</v>
      </c>
      <c r="BA44" s="15">
        <f t="shared" si="2"/>
        <v>0.22059999999999999</v>
      </c>
      <c r="BB44" s="15">
        <f t="shared" si="3"/>
        <v>13.808900000000003</v>
      </c>
      <c r="BD44" s="15">
        <f t="shared" si="4"/>
        <v>33</v>
      </c>
      <c r="BE44" s="15">
        <f t="shared" si="10"/>
        <v>1.5707938290154237</v>
      </c>
      <c r="BF44" s="15">
        <f t="shared" si="5"/>
        <v>3.4022905620714224E-11</v>
      </c>
      <c r="BG44" s="15">
        <f t="shared" si="6"/>
        <v>0</v>
      </c>
      <c r="BH44" s="15">
        <f t="shared" si="7"/>
        <v>0</v>
      </c>
    </row>
    <row r="45" spans="1:60" x14ac:dyDescent="0.25">
      <c r="AX45" s="15">
        <f t="shared" si="1"/>
        <v>34</v>
      </c>
      <c r="AY45" s="15">
        <f t="shared" si="8"/>
        <v>4.3403184744352744E-2</v>
      </c>
      <c r="AZ45" s="15">
        <f t="shared" si="9"/>
        <v>22.664226485484956</v>
      </c>
      <c r="BA45" s="15">
        <f t="shared" si="2"/>
        <v>0.21160000000000001</v>
      </c>
      <c r="BB45" s="15">
        <f t="shared" si="3"/>
        <v>14.020500000000004</v>
      </c>
      <c r="BD45" s="15">
        <f t="shared" si="4"/>
        <v>34</v>
      </c>
      <c r="BE45" s="15">
        <f t="shared" si="10"/>
        <v>1.5707938657474747</v>
      </c>
      <c r="BF45" s="15">
        <f t="shared" si="5"/>
        <v>3.3029589823890511E-11</v>
      </c>
      <c r="BG45" s="15">
        <f t="shared" si="6"/>
        <v>0</v>
      </c>
      <c r="BH45" s="15">
        <f t="shared" si="7"/>
        <v>0</v>
      </c>
    </row>
    <row r="46" spans="1:60" x14ac:dyDescent="0.25">
      <c r="AX46" s="15">
        <f t="shared" si="1"/>
        <v>35</v>
      </c>
      <c r="AY46" s="15">
        <f t="shared" si="8"/>
        <v>5.2549273458458418E-2</v>
      </c>
      <c r="AZ46" s="15">
        <f t="shared" si="9"/>
        <v>21.741394403292542</v>
      </c>
      <c r="BA46" s="15">
        <f t="shared" si="2"/>
        <v>0.20300000000000001</v>
      </c>
      <c r="BB46" s="15">
        <f t="shared" si="3"/>
        <v>14.223500000000003</v>
      </c>
      <c r="BD46" s="15">
        <f t="shared" si="4"/>
        <v>35</v>
      </c>
      <c r="BE46" s="15">
        <f t="shared" si="10"/>
        <v>1.5707939024795257</v>
      </c>
      <c r="BF46" s="15">
        <f t="shared" si="5"/>
        <v>3.2050989816603057E-11</v>
      </c>
      <c r="BG46" s="15">
        <f t="shared" si="6"/>
        <v>0</v>
      </c>
      <c r="BH46" s="15">
        <f t="shared" si="7"/>
        <v>0</v>
      </c>
    </row>
    <row r="47" spans="1:60" x14ac:dyDescent="0.25">
      <c r="AX47" s="15">
        <f t="shared" si="1"/>
        <v>36</v>
      </c>
      <c r="AY47" s="15">
        <f t="shared" si="8"/>
        <v>6.1695362172564092E-2</v>
      </c>
      <c r="AZ47" s="15">
        <f t="shared" si="9"/>
        <v>20.853047217786809</v>
      </c>
      <c r="BA47" s="15">
        <f t="shared" si="2"/>
        <v>0.19470000000000001</v>
      </c>
      <c r="BB47" s="15">
        <f t="shared" si="3"/>
        <v>14.418200000000002</v>
      </c>
      <c r="BD47" s="15">
        <f t="shared" si="4"/>
        <v>36</v>
      </c>
      <c r="BE47" s="15">
        <f t="shared" si="10"/>
        <v>1.5707939392115766</v>
      </c>
      <c r="BF47" s="15">
        <f t="shared" si="5"/>
        <v>3.108710559885185E-11</v>
      </c>
      <c r="BG47" s="15">
        <f t="shared" si="6"/>
        <v>0</v>
      </c>
      <c r="BH47" s="15">
        <f t="shared" si="7"/>
        <v>0</v>
      </c>
    </row>
    <row r="48" spans="1:60" x14ac:dyDescent="0.25">
      <c r="AX48" s="15">
        <f t="shared" si="1"/>
        <v>37</v>
      </c>
      <c r="AY48" s="15">
        <f t="shared" si="8"/>
        <v>7.0841450886669766E-2</v>
      </c>
      <c r="AZ48" s="15">
        <f t="shared" si="9"/>
        <v>19.998098313811443</v>
      </c>
      <c r="BA48" s="15">
        <f t="shared" si="2"/>
        <v>0.18679999999999999</v>
      </c>
      <c r="BB48" s="15">
        <f t="shared" si="3"/>
        <v>14.605000000000002</v>
      </c>
      <c r="BD48" s="15">
        <f t="shared" si="4"/>
        <v>37</v>
      </c>
      <c r="BE48" s="15">
        <f t="shared" si="10"/>
        <v>1.5707939759436276</v>
      </c>
      <c r="BF48" s="15">
        <f t="shared" si="5"/>
        <v>3.0137937170636875E-11</v>
      </c>
      <c r="BG48" s="15">
        <f t="shared" si="6"/>
        <v>0</v>
      </c>
      <c r="BH48" s="15">
        <f t="shared" si="7"/>
        <v>0</v>
      </c>
    </row>
    <row r="49" spans="50:60" x14ac:dyDescent="0.25">
      <c r="AX49" s="15">
        <f t="shared" si="1"/>
        <v>38</v>
      </c>
      <c r="AY49" s="15">
        <f t="shared" si="8"/>
        <v>7.998753960077544E-2</v>
      </c>
      <c r="AZ49" s="15">
        <f t="shared" si="9"/>
        <v>19.175482478313381</v>
      </c>
      <c r="BA49" s="15">
        <f t="shared" si="2"/>
        <v>0.17910000000000001</v>
      </c>
      <c r="BB49" s="15">
        <f t="shared" si="3"/>
        <v>14.784100000000002</v>
      </c>
      <c r="BD49" s="15">
        <f t="shared" si="4"/>
        <v>38</v>
      </c>
      <c r="BE49" s="15">
        <f t="shared" si="10"/>
        <v>1.5707940126756785</v>
      </c>
      <c r="BF49" s="15">
        <f t="shared" si="5"/>
        <v>2.9203484531958121E-11</v>
      </c>
      <c r="BG49" s="15">
        <f t="shared" si="6"/>
        <v>0</v>
      </c>
      <c r="BH49" s="15">
        <f t="shared" si="7"/>
        <v>0</v>
      </c>
    </row>
    <row r="50" spans="50:60" x14ac:dyDescent="0.25">
      <c r="AX50" s="15">
        <f t="shared" si="1"/>
        <v>39</v>
      </c>
      <c r="AY50" s="15">
        <f t="shared" si="8"/>
        <v>8.9133628314881114E-2</v>
      </c>
      <c r="AZ50" s="15">
        <f t="shared" si="9"/>
        <v>18.384156332280998</v>
      </c>
      <c r="BA50" s="15">
        <f t="shared" si="2"/>
        <v>0.17169999999999999</v>
      </c>
      <c r="BB50" s="15">
        <f t="shared" si="3"/>
        <v>14.955800000000002</v>
      </c>
      <c r="BD50" s="15">
        <f t="shared" si="4"/>
        <v>39</v>
      </c>
      <c r="BE50" s="15">
        <f t="shared" si="10"/>
        <v>1.5707940494077295</v>
      </c>
      <c r="BF50" s="15">
        <f t="shared" si="5"/>
        <v>2.8283747682815614E-11</v>
      </c>
      <c r="BG50" s="15">
        <f t="shared" si="6"/>
        <v>0</v>
      </c>
      <c r="BH50" s="15">
        <f t="shared" si="7"/>
        <v>0</v>
      </c>
    </row>
    <row r="51" spans="50:60" x14ac:dyDescent="0.25">
      <c r="AX51" s="15">
        <f t="shared" si="1"/>
        <v>40</v>
      </c>
      <c r="AY51" s="15">
        <f t="shared" si="8"/>
        <v>9.8279717028986788E-2</v>
      </c>
      <c r="AZ51" s="15">
        <f t="shared" si="9"/>
        <v>17.623098688607758</v>
      </c>
      <c r="BA51" s="15">
        <f t="shared" si="2"/>
        <v>0.1646</v>
      </c>
      <c r="BB51" s="15">
        <f t="shared" si="3"/>
        <v>15.120400000000002</v>
      </c>
      <c r="BD51" s="15">
        <f t="shared" si="4"/>
        <v>40</v>
      </c>
      <c r="BE51" s="15">
        <f t="shared" si="10"/>
        <v>1.5707940861397804</v>
      </c>
      <c r="BF51" s="15">
        <f t="shared" si="5"/>
        <v>2.73787266232093E-11</v>
      </c>
      <c r="BG51" s="15">
        <f t="shared" si="6"/>
        <v>0</v>
      </c>
      <c r="BH51" s="15">
        <f t="shared" si="7"/>
        <v>0</v>
      </c>
    </row>
    <row r="52" spans="50:60" x14ac:dyDescent="0.25">
      <c r="AX52" s="15">
        <f t="shared" si="1"/>
        <v>41</v>
      </c>
      <c r="AY52" s="15">
        <f t="shared" si="8"/>
        <v>0.10742580574309246</v>
      </c>
      <c r="AZ52" s="15">
        <f t="shared" si="9"/>
        <v>16.891310840172949</v>
      </c>
      <c r="BA52" s="15">
        <f t="shared" si="2"/>
        <v>0.1578</v>
      </c>
      <c r="BB52" s="15">
        <f t="shared" si="3"/>
        <v>15.278200000000002</v>
      </c>
      <c r="BD52" s="15">
        <f t="shared" si="4"/>
        <v>41</v>
      </c>
      <c r="BE52" s="15">
        <f t="shared" si="10"/>
        <v>1.5707941228718314</v>
      </c>
      <c r="BF52" s="15">
        <f t="shared" si="5"/>
        <v>2.6488421353139214E-11</v>
      </c>
      <c r="BG52" s="15">
        <f t="shared" si="6"/>
        <v>0</v>
      </c>
      <c r="BH52" s="15">
        <f t="shared" si="7"/>
        <v>0</v>
      </c>
    </row>
    <row r="53" spans="50:60" x14ac:dyDescent="0.25">
      <c r="AX53" s="15">
        <f t="shared" si="1"/>
        <v>42</v>
      </c>
      <c r="AY53" s="15">
        <f t="shared" si="8"/>
        <v>0.11657189445719814</v>
      </c>
      <c r="AZ53" s="15">
        <f t="shared" si="9"/>
        <v>16.187816782322127</v>
      </c>
      <c r="BA53" s="15">
        <f t="shared" si="2"/>
        <v>0.1512</v>
      </c>
      <c r="BB53" s="15">
        <f t="shared" si="3"/>
        <v>15.429400000000001</v>
      </c>
      <c r="BD53" s="15">
        <f t="shared" si="4"/>
        <v>42</v>
      </c>
      <c r="BE53" s="15">
        <f t="shared" si="10"/>
        <v>1.5707941596038824</v>
      </c>
      <c r="BF53" s="15">
        <f t="shared" si="5"/>
        <v>2.5612831872605318E-11</v>
      </c>
      <c r="BG53" s="15">
        <f t="shared" si="6"/>
        <v>0</v>
      </c>
      <c r="BH53" s="15">
        <f t="shared" si="7"/>
        <v>0</v>
      </c>
    </row>
    <row r="54" spans="50:60" x14ac:dyDescent="0.25">
      <c r="AX54" s="15">
        <f t="shared" si="1"/>
        <v>43</v>
      </c>
      <c r="AY54" s="15">
        <f t="shared" si="8"/>
        <v>0.12571798317130381</v>
      </c>
      <c r="AZ54" s="15">
        <f t="shared" si="9"/>
        <v>15.511663373814452</v>
      </c>
      <c r="BA54" s="15">
        <f t="shared" si="2"/>
        <v>0.1449</v>
      </c>
      <c r="BB54" s="15">
        <f t="shared" si="3"/>
        <v>15.574300000000001</v>
      </c>
      <c r="BD54" s="15">
        <f t="shared" si="4"/>
        <v>43</v>
      </c>
      <c r="BE54" s="15">
        <f t="shared" si="10"/>
        <v>1.5707941963359333</v>
      </c>
      <c r="BF54" s="15">
        <f t="shared" si="5"/>
        <v>2.4751958181607624E-11</v>
      </c>
      <c r="BG54" s="15">
        <f t="shared" si="6"/>
        <v>0</v>
      </c>
      <c r="BH54" s="15">
        <f t="shared" si="7"/>
        <v>0</v>
      </c>
    </row>
    <row r="55" spans="50:60" x14ac:dyDescent="0.25">
      <c r="AX55" s="15">
        <f t="shared" si="1"/>
        <v>44</v>
      </c>
      <c r="AY55" s="15">
        <f t="shared" si="8"/>
        <v>0.13486407188540947</v>
      </c>
      <c r="AZ55" s="15">
        <f t="shared" si="9"/>
        <v>14.861920440184088</v>
      </c>
      <c r="BA55" s="15">
        <f t="shared" si="2"/>
        <v>0.13880000000000001</v>
      </c>
      <c r="BB55" s="15">
        <f t="shared" si="3"/>
        <v>15.713100000000001</v>
      </c>
      <c r="BD55" s="15">
        <f t="shared" si="4"/>
        <v>44</v>
      </c>
      <c r="BE55" s="15">
        <f t="shared" si="10"/>
        <v>1.5707942330679843</v>
      </c>
      <c r="BF55" s="15">
        <f t="shared" si="5"/>
        <v>2.3905800280146115E-11</v>
      </c>
      <c r="BG55" s="15">
        <f t="shared" si="6"/>
        <v>0</v>
      </c>
      <c r="BH55" s="15">
        <f t="shared" si="7"/>
        <v>0</v>
      </c>
    </row>
    <row r="56" spans="50:60" x14ac:dyDescent="0.25">
      <c r="AX56" s="15">
        <f t="shared" si="1"/>
        <v>45</v>
      </c>
      <c r="AY56" s="15">
        <f t="shared" si="8"/>
        <v>0.14401016059951513</v>
      </c>
      <c r="AZ56" s="15">
        <f t="shared" si="9"/>
        <v>14.237680823338531</v>
      </c>
      <c r="BA56" s="15">
        <f t="shared" si="2"/>
        <v>0.13300000000000001</v>
      </c>
      <c r="BB56" s="15">
        <f t="shared" si="3"/>
        <v>15.8461</v>
      </c>
      <c r="BD56" s="15">
        <f t="shared" si="4"/>
        <v>45</v>
      </c>
      <c r="BE56" s="15">
        <f t="shared" si="10"/>
        <v>1.5707942698000352</v>
      </c>
      <c r="BF56" s="15">
        <f t="shared" si="5"/>
        <v>2.3074358168220796E-11</v>
      </c>
      <c r="BG56" s="15">
        <f t="shared" si="6"/>
        <v>0</v>
      </c>
      <c r="BH56" s="15">
        <f t="shared" si="7"/>
        <v>0</v>
      </c>
    </row>
    <row r="57" spans="50:60" x14ac:dyDescent="0.25">
      <c r="AX57" s="15">
        <f t="shared" si="1"/>
        <v>46</v>
      </c>
      <c r="AY57" s="15">
        <f t="shared" si="8"/>
        <v>0.15315624931362079</v>
      </c>
      <c r="AZ57" s="15">
        <f t="shared" si="9"/>
        <v>13.638060381089135</v>
      </c>
      <c r="BA57" s="15">
        <f t="shared" si="2"/>
        <v>0.12740000000000001</v>
      </c>
      <c r="BB57" s="15">
        <f t="shared" si="3"/>
        <v>15.9735</v>
      </c>
      <c r="BD57" s="15">
        <f t="shared" si="4"/>
        <v>46</v>
      </c>
      <c r="BE57" s="15">
        <f t="shared" si="10"/>
        <v>1.5707943065320862</v>
      </c>
      <c r="BF57" s="15">
        <f t="shared" si="5"/>
        <v>2.225763184583164E-11</v>
      </c>
      <c r="BG57" s="15">
        <f t="shared" si="6"/>
        <v>0</v>
      </c>
      <c r="BH57" s="15">
        <f t="shared" si="7"/>
        <v>0</v>
      </c>
    </row>
    <row r="58" spans="50:60" x14ac:dyDescent="0.25">
      <c r="AX58" s="15">
        <f t="shared" si="1"/>
        <v>47</v>
      </c>
      <c r="AY58" s="15">
        <f t="shared" si="8"/>
        <v>0.16230233802772645</v>
      </c>
      <c r="AZ58" s="15">
        <f t="shared" si="9"/>
        <v>13.062197940178958</v>
      </c>
      <c r="BA58" s="15">
        <f t="shared" si="2"/>
        <v>0.1221</v>
      </c>
      <c r="BB58" s="15">
        <f t="shared" si="3"/>
        <v>16.095600000000001</v>
      </c>
      <c r="BD58" s="15">
        <f t="shared" si="4"/>
        <v>47</v>
      </c>
      <c r="BE58" s="15">
        <f t="shared" si="10"/>
        <v>1.5707943432641371</v>
      </c>
      <c r="BF58" s="15">
        <f t="shared" si="5"/>
        <v>2.1455621312978669E-11</v>
      </c>
      <c r="BG58" s="15">
        <f t="shared" si="6"/>
        <v>0</v>
      </c>
      <c r="BH58" s="15">
        <f t="shared" si="7"/>
        <v>0</v>
      </c>
    </row>
    <row r="59" spans="50:60" x14ac:dyDescent="0.25">
      <c r="AX59" s="15">
        <f t="shared" si="1"/>
        <v>48</v>
      </c>
      <c r="AY59" s="15">
        <f t="shared" si="8"/>
        <v>0.17144842674183211</v>
      </c>
      <c r="AZ59" s="15">
        <f t="shared" si="9"/>
        <v>12.509255206240921</v>
      </c>
      <c r="BA59" s="15">
        <f t="shared" si="2"/>
        <v>0.1169</v>
      </c>
      <c r="BB59" s="15">
        <f t="shared" si="3"/>
        <v>16.212500000000002</v>
      </c>
      <c r="BD59" s="15">
        <f t="shared" si="4"/>
        <v>48</v>
      </c>
      <c r="BE59" s="15">
        <f t="shared" si="10"/>
        <v>1.5707943799961881</v>
      </c>
      <c r="BF59" s="15">
        <f t="shared" si="5"/>
        <v>2.0668326569661844E-11</v>
      </c>
      <c r="BG59" s="15">
        <f t="shared" si="6"/>
        <v>0</v>
      </c>
      <c r="BH59" s="15">
        <f t="shared" si="7"/>
        <v>0</v>
      </c>
    </row>
    <row r="60" spans="50:60" x14ac:dyDescent="0.25">
      <c r="AX60" s="15">
        <f t="shared" si="1"/>
        <v>49</v>
      </c>
      <c r="AY60" s="15">
        <f t="shared" si="8"/>
        <v>0.18059451545593777</v>
      </c>
      <c r="AZ60" s="15">
        <f t="shared" si="9"/>
        <v>11.978416633986464</v>
      </c>
      <c r="BA60" s="15">
        <f t="shared" si="2"/>
        <v>0.1119</v>
      </c>
      <c r="BB60" s="15">
        <f t="shared" si="3"/>
        <v>16.324400000000001</v>
      </c>
      <c r="BD60" s="15">
        <f t="shared" si="4"/>
        <v>49</v>
      </c>
      <c r="BE60" s="15">
        <f t="shared" si="10"/>
        <v>1.5707944167282391</v>
      </c>
      <c r="BF60" s="15">
        <f t="shared" si="5"/>
        <v>1.9895747615881197E-11</v>
      </c>
      <c r="BG60" s="15">
        <f t="shared" si="6"/>
        <v>0</v>
      </c>
      <c r="BH60" s="15">
        <f t="shared" si="7"/>
        <v>0</v>
      </c>
    </row>
    <row r="61" spans="50:60" x14ac:dyDescent="0.25">
      <c r="AX61" s="15">
        <f t="shared" si="1"/>
        <v>50</v>
      </c>
      <c r="AY61" s="15">
        <f t="shared" si="8"/>
        <v>0.18974060417004343</v>
      </c>
      <c r="AZ61" s="15">
        <f t="shared" si="9"/>
        <v>11.468889260790908</v>
      </c>
      <c r="BA61" s="15">
        <f t="shared" si="2"/>
        <v>0.1072</v>
      </c>
      <c r="BB61" s="15">
        <f t="shared" si="3"/>
        <v>16.4316</v>
      </c>
      <c r="BD61" s="15">
        <f t="shared" si="4"/>
        <v>50</v>
      </c>
      <c r="BE61" s="15">
        <f t="shared" si="10"/>
        <v>1.57079445346029</v>
      </c>
      <c r="BF61" s="15">
        <f t="shared" si="5"/>
        <v>1.9137884451636683E-11</v>
      </c>
      <c r="BG61" s="15">
        <f t="shared" si="6"/>
        <v>0</v>
      </c>
      <c r="BH61" s="15">
        <f t="shared" si="7"/>
        <v>0</v>
      </c>
    </row>
    <row r="62" spans="50:60" x14ac:dyDescent="0.25">
      <c r="AX62" s="15">
        <f t="shared" si="1"/>
        <v>51</v>
      </c>
      <c r="AY62" s="15">
        <f t="shared" si="8"/>
        <v>0.19888669288414909</v>
      </c>
      <c r="AZ62" s="15">
        <f t="shared" si="9"/>
        <v>10.979902506707829</v>
      </c>
      <c r="BA62" s="15">
        <f t="shared" si="2"/>
        <v>0.1026</v>
      </c>
      <c r="BB62" s="15">
        <f t="shared" si="3"/>
        <v>16.534199999999998</v>
      </c>
      <c r="BD62" s="15">
        <f t="shared" si="4"/>
        <v>51</v>
      </c>
      <c r="BE62" s="15">
        <f t="shared" si="10"/>
        <v>1.570794490192341</v>
      </c>
      <c r="BF62" s="15">
        <f t="shared" si="5"/>
        <v>1.8394737076928322E-11</v>
      </c>
      <c r="BG62" s="15">
        <f t="shared" si="6"/>
        <v>0</v>
      </c>
      <c r="BH62" s="15">
        <f t="shared" si="7"/>
        <v>0</v>
      </c>
    </row>
    <row r="63" spans="50:60" x14ac:dyDescent="0.25">
      <c r="AX63" s="15">
        <f t="shared" si="1"/>
        <v>52</v>
      </c>
      <c r="AY63" s="15">
        <f t="shared" si="8"/>
        <v>0.20803278159825475</v>
      </c>
      <c r="AZ63" s="15">
        <f t="shared" si="9"/>
        <v>10.510707943812092</v>
      </c>
      <c r="BA63" s="15">
        <f t="shared" si="2"/>
        <v>9.8199999999999996E-2</v>
      </c>
      <c r="BB63" s="15">
        <f t="shared" si="3"/>
        <v>16.632399999999997</v>
      </c>
      <c r="BD63" s="15">
        <f t="shared" si="4"/>
        <v>52</v>
      </c>
      <c r="BE63" s="15">
        <f t="shared" si="10"/>
        <v>1.5707945269243919</v>
      </c>
      <c r="BF63" s="15">
        <f t="shared" si="5"/>
        <v>1.7666305491756103E-11</v>
      </c>
      <c r="BG63" s="15">
        <f t="shared" si="6"/>
        <v>0</v>
      </c>
      <c r="BH63" s="15">
        <f t="shared" si="7"/>
        <v>0</v>
      </c>
    </row>
    <row r="64" spans="50:60" x14ac:dyDescent="0.25">
      <c r="AX64" s="15">
        <f t="shared" si="1"/>
        <v>53</v>
      </c>
      <c r="AY64" s="15">
        <f t="shared" si="8"/>
        <v>0.21717887031236041</v>
      </c>
      <c r="AZ64" s="15">
        <f t="shared" si="9"/>
        <v>10.060579037638195</v>
      </c>
      <c r="BA64" s="15">
        <f t="shared" si="2"/>
        <v>9.4E-2</v>
      </c>
      <c r="BB64" s="15">
        <f t="shared" si="3"/>
        <v>16.726399999999998</v>
      </c>
      <c r="BD64" s="15">
        <f t="shared" si="4"/>
        <v>53</v>
      </c>
      <c r="BE64" s="15">
        <f t="shared" si="10"/>
        <v>1.5707945636564429</v>
      </c>
      <c r="BF64" s="15">
        <f t="shared" si="5"/>
        <v>1.6952589696120012E-11</v>
      </c>
      <c r="BG64" s="15">
        <f t="shared" si="6"/>
        <v>0</v>
      </c>
      <c r="BH64" s="15">
        <f t="shared" si="7"/>
        <v>0</v>
      </c>
    </row>
    <row r="65" spans="50:60" x14ac:dyDescent="0.25">
      <c r="AX65" s="15">
        <f t="shared" si="1"/>
        <v>54</v>
      </c>
      <c r="AY65" s="15">
        <f t="shared" si="8"/>
        <v>0.22632495902646607</v>
      </c>
      <c r="AZ65" s="15">
        <f t="shared" si="9"/>
        <v>9.6288108633501608</v>
      </c>
      <c r="BA65" s="15">
        <f t="shared" si="2"/>
        <v>0.09</v>
      </c>
      <c r="BB65" s="15">
        <f t="shared" si="3"/>
        <v>16.816399999999998</v>
      </c>
      <c r="BD65" s="15">
        <f t="shared" si="4"/>
        <v>54</v>
      </c>
      <c r="BE65" s="15">
        <f t="shared" si="10"/>
        <v>1.5707946003884938</v>
      </c>
      <c r="BF65" s="15">
        <f t="shared" si="5"/>
        <v>1.6253589690020059E-11</v>
      </c>
      <c r="BG65" s="15">
        <f t="shared" si="6"/>
        <v>0</v>
      </c>
      <c r="BH65" s="15">
        <f t="shared" si="7"/>
        <v>0</v>
      </c>
    </row>
    <row r="66" spans="50:60" x14ac:dyDescent="0.25">
      <c r="AX66" s="15">
        <f t="shared" si="1"/>
        <v>55</v>
      </c>
      <c r="AY66" s="15">
        <f t="shared" si="8"/>
        <v>0.23547104774057173</v>
      </c>
      <c r="AZ66" s="15">
        <f t="shared" si="9"/>
        <v>9.2147197991498651</v>
      </c>
      <c r="BA66" s="15">
        <f t="shared" si="2"/>
        <v>8.6099999999999996E-2</v>
      </c>
      <c r="BB66" s="15">
        <f t="shared" si="3"/>
        <v>16.902499999999996</v>
      </c>
      <c r="BD66" s="15">
        <f t="shared" si="4"/>
        <v>55</v>
      </c>
      <c r="BE66" s="15">
        <f t="shared" si="10"/>
        <v>1.5707946371205448</v>
      </c>
      <c r="BF66" s="15">
        <f t="shared" si="5"/>
        <v>1.5569305473456221E-11</v>
      </c>
      <c r="BG66" s="15">
        <f t="shared" si="6"/>
        <v>0</v>
      </c>
      <c r="BH66" s="15">
        <f t="shared" si="7"/>
        <v>0</v>
      </c>
    </row>
    <row r="67" spans="50:60" x14ac:dyDescent="0.25">
      <c r="AX67" s="15">
        <f t="shared" si="1"/>
        <v>56</v>
      </c>
      <c r="AY67" s="15">
        <f t="shared" si="8"/>
        <v>0.24461713645467739</v>
      </c>
      <c r="AZ67" s="15">
        <f t="shared" si="9"/>
        <v>8.8176431993036477</v>
      </c>
      <c r="BA67" s="15">
        <f t="shared" si="2"/>
        <v>8.2400000000000001E-2</v>
      </c>
      <c r="BB67" s="15">
        <f t="shared" si="3"/>
        <v>16.984899999999996</v>
      </c>
      <c r="BD67" s="15">
        <f t="shared" si="4"/>
        <v>56</v>
      </c>
      <c r="BE67" s="15">
        <f t="shared" si="10"/>
        <v>1.5707946738525957</v>
      </c>
      <c r="BF67" s="15">
        <f t="shared" si="5"/>
        <v>1.4899737046428502E-11</v>
      </c>
      <c r="BG67" s="15">
        <f t="shared" si="6"/>
        <v>0</v>
      </c>
      <c r="BH67" s="15">
        <f t="shared" si="7"/>
        <v>0</v>
      </c>
    </row>
    <row r="68" spans="50:60" x14ac:dyDescent="0.25">
      <c r="AX68" s="15">
        <f t="shared" si="1"/>
        <v>57</v>
      </c>
      <c r="AY68" s="15">
        <f t="shared" si="8"/>
        <v>0.25376322516878308</v>
      </c>
      <c r="AZ68" s="15">
        <f t="shared" si="9"/>
        <v>8.4369390490423868</v>
      </c>
      <c r="BA68" s="15">
        <f t="shared" si="2"/>
        <v>7.8899999999999998E-2</v>
      </c>
      <c r="BB68" s="15">
        <f t="shared" si="3"/>
        <v>17.063799999999997</v>
      </c>
      <c r="BD68" s="15">
        <f t="shared" si="4"/>
        <v>57</v>
      </c>
      <c r="BE68" s="15">
        <f t="shared" si="10"/>
        <v>1.5707947105846467</v>
      </c>
      <c r="BF68" s="15">
        <f t="shared" si="5"/>
        <v>1.4244884408936901E-11</v>
      </c>
      <c r="BG68" s="15">
        <f t="shared" si="6"/>
        <v>0</v>
      </c>
      <c r="BH68" s="15">
        <f t="shared" si="7"/>
        <v>0</v>
      </c>
    </row>
    <row r="69" spans="50:60" x14ac:dyDescent="0.25">
      <c r="AX69" s="15">
        <f t="shared" si="1"/>
        <v>58</v>
      </c>
      <c r="AY69" s="15">
        <f t="shared" si="8"/>
        <v>0.26290931388288874</v>
      </c>
      <c r="AZ69" s="15">
        <f t="shared" si="9"/>
        <v>8.0719856034682032</v>
      </c>
      <c r="BA69" s="15">
        <f t="shared" si="2"/>
        <v>7.5399999999999995E-2</v>
      </c>
      <c r="BB69" s="15">
        <f t="shared" si="3"/>
        <v>17.139199999999995</v>
      </c>
      <c r="BD69" s="15">
        <f t="shared" si="4"/>
        <v>58</v>
      </c>
      <c r="BE69" s="15">
        <f t="shared" si="10"/>
        <v>1.5707947473166977</v>
      </c>
      <c r="BF69" s="15">
        <f t="shared" si="5"/>
        <v>1.3604747560981403E-11</v>
      </c>
      <c r="BG69" s="15">
        <f t="shared" si="6"/>
        <v>0</v>
      </c>
      <c r="BH69" s="15">
        <f t="shared" si="7"/>
        <v>0</v>
      </c>
    </row>
    <row r="70" spans="50:60" x14ac:dyDescent="0.25">
      <c r="AX70" s="15">
        <f t="shared" si="1"/>
        <v>59</v>
      </c>
      <c r="AY70" s="15">
        <f t="shared" si="8"/>
        <v>0.2720554025969944</v>
      </c>
      <c r="AZ70" s="15">
        <f t="shared" si="9"/>
        <v>7.7221810124818582</v>
      </c>
      <c r="BA70" s="15">
        <f t="shared" si="2"/>
        <v>7.22E-2</v>
      </c>
      <c r="BB70" s="15">
        <f t="shared" si="3"/>
        <v>17.211399999999994</v>
      </c>
      <c r="BD70" s="15">
        <f t="shared" si="4"/>
        <v>59</v>
      </c>
      <c r="BE70" s="15">
        <f t="shared" si="10"/>
        <v>1.5707947840487486</v>
      </c>
      <c r="BF70" s="15">
        <f t="shared" si="5"/>
        <v>1.2979326502562015E-11</v>
      </c>
      <c r="BG70" s="15">
        <f t="shared" si="6"/>
        <v>0</v>
      </c>
      <c r="BH70" s="15">
        <f t="shared" si="7"/>
        <v>0</v>
      </c>
    </row>
    <row r="71" spans="50:60" x14ac:dyDescent="0.25">
      <c r="AX71" s="15">
        <f t="shared" si="1"/>
        <v>60</v>
      </c>
      <c r="AY71" s="15">
        <f t="shared" si="8"/>
        <v>0.28120149131110006</v>
      </c>
      <c r="AZ71" s="15">
        <f t="shared" si="9"/>
        <v>7.386942933628811</v>
      </c>
      <c r="BA71" s="15">
        <f t="shared" si="2"/>
        <v>6.9000000000000006E-2</v>
      </c>
      <c r="BB71" s="15">
        <f t="shared" si="3"/>
        <v>17.280399999999993</v>
      </c>
      <c r="BD71" s="15">
        <f t="shared" si="4"/>
        <v>60</v>
      </c>
      <c r="BE71" s="15">
        <f t="shared" si="10"/>
        <v>1.5707948207807996</v>
      </c>
      <c r="BF71" s="15">
        <f t="shared" si="5"/>
        <v>1.2368621233678724E-11</v>
      </c>
      <c r="BG71" s="15">
        <f t="shared" si="6"/>
        <v>0</v>
      </c>
      <c r="BH71" s="15">
        <f t="shared" si="7"/>
        <v>0</v>
      </c>
    </row>
    <row r="72" spans="50:60" x14ac:dyDescent="0.25">
      <c r="AX72" s="15">
        <f t="shared" si="1"/>
        <v>61</v>
      </c>
      <c r="AY72" s="15">
        <f t="shared" si="8"/>
        <v>0.29034758002520572</v>
      </c>
      <c r="AZ72" s="15">
        <f t="shared" si="9"/>
        <v>7.0657081346491646</v>
      </c>
      <c r="BA72" s="15">
        <f t="shared" si="2"/>
        <v>6.6000000000000003E-2</v>
      </c>
      <c r="BB72" s="15">
        <f t="shared" si="3"/>
        <v>17.346399999999992</v>
      </c>
      <c r="BD72" s="15">
        <f t="shared" si="4"/>
        <v>61</v>
      </c>
      <c r="BE72" s="15">
        <f t="shared" si="10"/>
        <v>1.5707948575128505</v>
      </c>
      <c r="BF72" s="15">
        <f t="shared" si="5"/>
        <v>1.1772631754331519E-11</v>
      </c>
      <c r="BG72" s="15">
        <f t="shared" si="6"/>
        <v>0</v>
      </c>
      <c r="BH72" s="15">
        <f t="shared" si="7"/>
        <v>0</v>
      </c>
    </row>
    <row r="73" spans="50:60" x14ac:dyDescent="0.25">
      <c r="AX73" s="15">
        <f t="shared" si="1"/>
        <v>62</v>
      </c>
      <c r="AY73" s="15">
        <f t="shared" si="8"/>
        <v>0.29949366873931138</v>
      </c>
      <c r="AZ73" s="15">
        <f t="shared" si="9"/>
        <v>6.7579320874072817</v>
      </c>
      <c r="BA73" s="15">
        <f t="shared" si="2"/>
        <v>6.3200000000000006E-2</v>
      </c>
      <c r="BB73" s="15">
        <f t="shared" si="3"/>
        <v>17.40959999999999</v>
      </c>
      <c r="BD73" s="15">
        <f t="shared" si="4"/>
        <v>62</v>
      </c>
      <c r="BE73" s="15">
        <f t="shared" si="10"/>
        <v>1.5707948942449015</v>
      </c>
      <c r="BF73" s="15">
        <f t="shared" si="5"/>
        <v>1.1191358064520404E-11</v>
      </c>
      <c r="BG73" s="15">
        <f t="shared" si="6"/>
        <v>0</v>
      </c>
      <c r="BH73" s="15">
        <f t="shared" si="7"/>
        <v>0</v>
      </c>
    </row>
    <row r="74" spans="50:60" x14ac:dyDescent="0.25">
      <c r="AX74" s="15">
        <f t="shared" si="1"/>
        <v>63</v>
      </c>
      <c r="AY74" s="15">
        <f t="shared" si="8"/>
        <v>0.30863975745341704</v>
      </c>
      <c r="AZ74" s="15">
        <f t="shared" si="9"/>
        <v>6.4630885547710131</v>
      </c>
      <c r="BA74" s="15">
        <f t="shared" si="2"/>
        <v>6.0400000000000002E-2</v>
      </c>
      <c r="BB74" s="15">
        <f t="shared" si="3"/>
        <v>17.469999999999992</v>
      </c>
      <c r="BD74" s="15">
        <f t="shared" si="4"/>
        <v>63</v>
      </c>
      <c r="BE74" s="15">
        <f t="shared" si="10"/>
        <v>1.5707949309769524</v>
      </c>
      <c r="BF74" s="15">
        <f t="shared" si="5"/>
        <v>1.0624800164245378E-11</v>
      </c>
      <c r="BG74" s="15">
        <f t="shared" si="6"/>
        <v>0</v>
      </c>
      <c r="BH74" s="15">
        <f t="shared" si="7"/>
        <v>0</v>
      </c>
    </row>
    <row r="75" spans="50:60" x14ac:dyDescent="0.25">
      <c r="AX75" s="15">
        <f t="shared" si="1"/>
        <v>64</v>
      </c>
      <c r="AY75" s="15">
        <f t="shared" si="8"/>
        <v>0.3177858461675227</v>
      </c>
      <c r="AZ75" s="15">
        <f t="shared" si="9"/>
        <v>6.1806691719080558</v>
      </c>
      <c r="BA75" s="15">
        <f t="shared" si="2"/>
        <v>5.7799999999999997E-2</v>
      </c>
      <c r="BB75" s="15">
        <f t="shared" si="3"/>
        <v>17.527799999999992</v>
      </c>
      <c r="BD75" s="15">
        <f t="shared" si="4"/>
        <v>64</v>
      </c>
      <c r="BE75" s="15">
        <f t="shared" si="10"/>
        <v>1.5707949677090034</v>
      </c>
      <c r="BF75" s="15">
        <f t="shared" si="5"/>
        <v>1.0072958053506432E-11</v>
      </c>
      <c r="BG75" s="15">
        <f t="shared" si="6"/>
        <v>0</v>
      </c>
      <c r="BH75" s="15">
        <f t="shared" si="7"/>
        <v>0</v>
      </c>
    </row>
    <row r="76" spans="50:60" x14ac:dyDescent="0.25">
      <c r="AX76" s="15">
        <f t="shared" si="1"/>
        <v>65</v>
      </c>
      <c r="AY76" s="15">
        <f t="shared" si="8"/>
        <v>0.32693193488162836</v>
      </c>
      <c r="AZ76" s="15">
        <f t="shared" si="9"/>
        <v>5.9101830233685373</v>
      </c>
      <c r="BA76" s="15">
        <f t="shared" si="2"/>
        <v>5.5199999999999999E-2</v>
      </c>
      <c r="BB76" s="15">
        <f t="shared" si="3"/>
        <v>17.582999999999991</v>
      </c>
      <c r="BD76" s="15">
        <f t="shared" si="4"/>
        <v>65</v>
      </c>
      <c r="BE76" s="15">
        <f t="shared" si="10"/>
        <v>1.5707950044410544</v>
      </c>
      <c r="BF76" s="15">
        <f t="shared" si="5"/>
        <v>9.5358317323035577E-12</v>
      </c>
      <c r="BG76" s="15">
        <f t="shared" si="6"/>
        <v>0</v>
      </c>
      <c r="BH76" s="15">
        <f t="shared" si="7"/>
        <v>0</v>
      </c>
    </row>
    <row r="77" spans="50:60" x14ac:dyDescent="0.25">
      <c r="AX77" s="15">
        <f t="shared" ref="AX77:AX140" si="11">IF(AY77="","",AX76+1)</f>
        <v>66</v>
      </c>
      <c r="AY77" s="15">
        <f t="shared" si="8"/>
        <v>0.33607802359573402</v>
      </c>
      <c r="AZ77" s="15">
        <f t="shared" si="9"/>
        <v>5.6511562172276788</v>
      </c>
      <c r="BA77" s="15">
        <f t="shared" ref="BA77:BA140" si="12">IF(AY77="","",ROUNDDOWN(((AZ76+AZ77)*$AY$7)/2,4))</f>
        <v>5.28E-2</v>
      </c>
      <c r="BB77" s="15">
        <f t="shared" ref="BB77:BB140" si="13">IF(AY77="","",BB76+BA77)</f>
        <v>17.635799999999993</v>
      </c>
      <c r="BD77" s="15">
        <f t="shared" ref="BD77:BD140" si="14">IF(BE77="","",BD76+1)</f>
        <v>66</v>
      </c>
      <c r="BE77" s="15">
        <f t="shared" si="10"/>
        <v>1.5707950411731053</v>
      </c>
      <c r="BF77" s="15">
        <f t="shared" ref="BF77:BF140" si="15">POWER(COS(BE77),2)*EXP($AV$3*($A$12/2*SIN(BE77)-$E$3))</f>
        <v>9.0134212006367583E-12</v>
      </c>
      <c r="BG77" s="15">
        <f t="shared" ref="BG77:BG140" si="16">IF(BE77="","",ROUNDDOWN(((BF76+BF77)*$BE$7)/2,4))</f>
        <v>0</v>
      </c>
      <c r="BH77" s="15">
        <f t="shared" ref="BH77:BH140" si="17">IF(BE77="","",BH76+BG77)</f>
        <v>0</v>
      </c>
    </row>
    <row r="78" spans="50:60" x14ac:dyDescent="0.25">
      <c r="AX78" s="15">
        <f t="shared" si="11"/>
        <v>67</v>
      </c>
      <c r="AY78" s="15">
        <f t="shared" ref="AY78:AY141" si="18">AY77+$AY$7</f>
        <v>0.34522411230983968</v>
      </c>
      <c r="AZ78" s="15">
        <f t="shared" ref="AZ78:AZ141" si="19">POWER(COS(AY78),2)*EXP($AV$3*($A$16/2*SIN(AY78)-$E$3))</f>
        <v>5.4031314574715221</v>
      </c>
      <c r="BA78" s="15">
        <f t="shared" si="12"/>
        <v>5.0500000000000003E-2</v>
      </c>
      <c r="BB78" s="15">
        <f t="shared" si="13"/>
        <v>17.686299999999992</v>
      </c>
      <c r="BD78" s="15">
        <f t="shared" si="14"/>
        <v>67</v>
      </c>
      <c r="BE78" s="15">
        <f t="shared" ref="BE78:BE141" si="20">BE77+$BE$7</f>
        <v>1.5707950779051563</v>
      </c>
      <c r="BF78" s="15">
        <f t="shared" si="15"/>
        <v>8.5057264585060226E-12</v>
      </c>
      <c r="BG78" s="15">
        <f t="shared" si="16"/>
        <v>0</v>
      </c>
      <c r="BH78" s="15">
        <f t="shared" si="17"/>
        <v>0</v>
      </c>
    </row>
    <row r="79" spans="50:60" x14ac:dyDescent="0.25">
      <c r="AX79" s="15">
        <f t="shared" si="11"/>
        <v>68</v>
      </c>
      <c r="AY79" s="15">
        <f t="shared" si="18"/>
        <v>0.35437020102394534</v>
      </c>
      <c r="AZ79" s="15">
        <f t="shared" si="19"/>
        <v>5.1656676157209285</v>
      </c>
      <c r="BA79" s="15">
        <f t="shared" si="12"/>
        <v>4.8300000000000003E-2</v>
      </c>
      <c r="BB79" s="15">
        <f t="shared" si="13"/>
        <v>17.734599999999993</v>
      </c>
      <c r="BD79" s="15">
        <f t="shared" si="14"/>
        <v>68</v>
      </c>
      <c r="BE79" s="15">
        <f t="shared" si="20"/>
        <v>1.5707951146372072</v>
      </c>
      <c r="BF79" s="15">
        <f t="shared" si="15"/>
        <v>8.0127475059113537E-12</v>
      </c>
      <c r="BG79" s="15">
        <f t="shared" si="16"/>
        <v>0</v>
      </c>
      <c r="BH79" s="15">
        <f t="shared" si="17"/>
        <v>0</v>
      </c>
    </row>
    <row r="80" spans="50:60" x14ac:dyDescent="0.25">
      <c r="AX80" s="15">
        <f t="shared" si="11"/>
        <v>69</v>
      </c>
      <c r="AY80" s="15">
        <f t="shared" si="18"/>
        <v>0.363516289738051</v>
      </c>
      <c r="AZ80" s="15">
        <f t="shared" si="19"/>
        <v>4.9383393033055833</v>
      </c>
      <c r="BA80" s="15">
        <f t="shared" si="12"/>
        <v>4.6199999999999998E-2</v>
      </c>
      <c r="BB80" s="15">
        <f t="shared" si="13"/>
        <v>17.780799999999992</v>
      </c>
      <c r="BD80" s="15">
        <f t="shared" si="14"/>
        <v>69</v>
      </c>
      <c r="BE80" s="15">
        <f t="shared" si="20"/>
        <v>1.5707951513692582</v>
      </c>
      <c r="BF80" s="15">
        <f t="shared" si="15"/>
        <v>7.5344843428527452E-12</v>
      </c>
      <c r="BG80" s="15">
        <f t="shared" si="16"/>
        <v>0</v>
      </c>
      <c r="BH80" s="15">
        <f t="shared" si="17"/>
        <v>0</v>
      </c>
    </row>
    <row r="81" spans="50:60" x14ac:dyDescent="0.25">
      <c r="AX81" s="15">
        <f t="shared" si="11"/>
        <v>70</v>
      </c>
      <c r="AY81" s="15">
        <f t="shared" si="18"/>
        <v>0.37266237845215666</v>
      </c>
      <c r="AZ81" s="15">
        <f t="shared" si="19"/>
        <v>4.720736444619555</v>
      </c>
      <c r="BA81" s="15">
        <f t="shared" si="12"/>
        <v>4.41E-2</v>
      </c>
      <c r="BB81" s="15">
        <f t="shared" si="13"/>
        <v>17.824899999999992</v>
      </c>
      <c r="BD81" s="15">
        <f t="shared" si="14"/>
        <v>70</v>
      </c>
      <c r="BE81" s="15">
        <f t="shared" si="20"/>
        <v>1.5707951881013091</v>
      </c>
      <c r="BF81" s="15">
        <f t="shared" si="15"/>
        <v>7.0709369693301907E-12</v>
      </c>
      <c r="BG81" s="15">
        <f t="shared" si="16"/>
        <v>0</v>
      </c>
      <c r="BH81" s="15">
        <f t="shared" si="17"/>
        <v>0</v>
      </c>
    </row>
    <row r="82" spans="50:60" x14ac:dyDescent="0.25">
      <c r="AX82" s="15">
        <f t="shared" si="11"/>
        <v>71</v>
      </c>
      <c r="AY82" s="15">
        <f t="shared" si="18"/>
        <v>0.38180846716626232</v>
      </c>
      <c r="AZ82" s="15">
        <f t="shared" si="19"/>
        <v>4.5124638526137133</v>
      </c>
      <c r="BA82" s="15">
        <f t="shared" si="12"/>
        <v>4.2200000000000001E-2</v>
      </c>
      <c r="BB82" s="15">
        <f t="shared" si="13"/>
        <v>17.867099999999994</v>
      </c>
      <c r="BD82" s="15">
        <f t="shared" si="14"/>
        <v>71</v>
      </c>
      <c r="BE82" s="15">
        <f t="shared" si="20"/>
        <v>1.5707952248333601</v>
      </c>
      <c r="BF82" s="15">
        <f t="shared" si="15"/>
        <v>6.6221053853436901E-12</v>
      </c>
      <c r="BG82" s="15">
        <f t="shared" si="16"/>
        <v>0</v>
      </c>
      <c r="BH82" s="15">
        <f t="shared" si="17"/>
        <v>0</v>
      </c>
    </row>
    <row r="83" spans="50:60" x14ac:dyDescent="0.25">
      <c r="AX83" s="15">
        <f t="shared" si="11"/>
        <v>72</v>
      </c>
      <c r="AY83" s="15">
        <f t="shared" si="18"/>
        <v>0.39095455588036798</v>
      </c>
      <c r="AZ83" s="15">
        <f t="shared" si="19"/>
        <v>4.3131408072075983</v>
      </c>
      <c r="BA83" s="15">
        <f t="shared" si="12"/>
        <v>4.0300000000000002E-2</v>
      </c>
      <c r="BB83" s="15">
        <f t="shared" si="13"/>
        <v>17.907399999999992</v>
      </c>
      <c r="BD83" s="15">
        <f t="shared" si="14"/>
        <v>72</v>
      </c>
      <c r="BE83" s="15">
        <f t="shared" si="20"/>
        <v>1.570795261565411</v>
      </c>
      <c r="BF83" s="15">
        <f t="shared" si="15"/>
        <v>6.187989590893237E-12</v>
      </c>
      <c r="BG83" s="15">
        <f t="shared" si="16"/>
        <v>0</v>
      </c>
      <c r="BH83" s="15">
        <f t="shared" si="17"/>
        <v>0</v>
      </c>
    </row>
    <row r="84" spans="50:60" x14ac:dyDescent="0.25">
      <c r="AX84" s="15">
        <f t="shared" si="11"/>
        <v>73</v>
      </c>
      <c r="AY84" s="15">
        <f t="shared" si="18"/>
        <v>0.40010064459447364</v>
      </c>
      <c r="AZ84" s="15">
        <f t="shared" si="19"/>
        <v>4.1224006373341711</v>
      </c>
      <c r="BA84" s="15">
        <f t="shared" si="12"/>
        <v>3.85E-2</v>
      </c>
      <c r="BB84" s="15">
        <f t="shared" si="13"/>
        <v>17.945899999999991</v>
      </c>
      <c r="BD84" s="15">
        <f t="shared" si="14"/>
        <v>73</v>
      </c>
      <c r="BE84" s="15">
        <f t="shared" si="20"/>
        <v>1.570795298297462</v>
      </c>
      <c r="BF84" s="15">
        <f t="shared" si="15"/>
        <v>5.7685895859788321E-12</v>
      </c>
      <c r="BG84" s="15">
        <f t="shared" si="16"/>
        <v>0</v>
      </c>
      <c r="BH84" s="15">
        <f t="shared" si="17"/>
        <v>0</v>
      </c>
    </row>
    <row r="85" spans="50:60" x14ac:dyDescent="0.25">
      <c r="AX85" s="15">
        <f t="shared" si="11"/>
        <v>74</v>
      </c>
      <c r="AY85" s="15">
        <f t="shared" si="18"/>
        <v>0.4092467333085793</v>
      </c>
      <c r="AZ85" s="15">
        <f t="shared" si="19"/>
        <v>3.93989030726532</v>
      </c>
      <c r="BA85" s="15">
        <f t="shared" si="12"/>
        <v>3.6799999999999999E-2</v>
      </c>
      <c r="BB85" s="15">
        <f t="shared" si="13"/>
        <v>17.982699999999991</v>
      </c>
      <c r="BD85" s="15">
        <f t="shared" si="14"/>
        <v>74</v>
      </c>
      <c r="BE85" s="15">
        <f t="shared" si="20"/>
        <v>1.570795335029513</v>
      </c>
      <c r="BF85" s="15">
        <f t="shared" si="15"/>
        <v>5.3639053706004667E-12</v>
      </c>
      <c r="BG85" s="15">
        <f t="shared" si="16"/>
        <v>0</v>
      </c>
      <c r="BH85" s="15">
        <f t="shared" si="17"/>
        <v>0</v>
      </c>
    </row>
    <row r="86" spans="50:60" x14ac:dyDescent="0.25">
      <c r="AX86" s="15">
        <f t="shared" si="11"/>
        <v>75</v>
      </c>
      <c r="AY86" s="15">
        <f t="shared" si="18"/>
        <v>0.41839282202268496</v>
      </c>
      <c r="AZ86" s="15">
        <f t="shared" si="19"/>
        <v>3.7652700078038057</v>
      </c>
      <c r="BA86" s="15">
        <f t="shared" si="12"/>
        <v>3.5200000000000002E-2</v>
      </c>
      <c r="BB86" s="15">
        <f t="shared" si="13"/>
        <v>18.01789999999999</v>
      </c>
      <c r="BD86" s="15">
        <f t="shared" si="14"/>
        <v>75</v>
      </c>
      <c r="BE86" s="15">
        <f t="shared" si="20"/>
        <v>1.5707953717615639</v>
      </c>
      <c r="BF86" s="15">
        <f t="shared" si="15"/>
        <v>4.9739369447581431E-12</v>
      </c>
      <c r="BG86" s="15">
        <f t="shared" si="16"/>
        <v>0</v>
      </c>
      <c r="BH86" s="15">
        <f t="shared" si="17"/>
        <v>0</v>
      </c>
    </row>
    <row r="87" spans="50:60" x14ac:dyDescent="0.25">
      <c r="AX87" s="15">
        <f t="shared" si="11"/>
        <v>76</v>
      </c>
      <c r="AY87" s="15">
        <f t="shared" si="18"/>
        <v>0.42753891073679062</v>
      </c>
      <c r="AZ87" s="15">
        <f t="shared" si="19"/>
        <v>3.5982127528685095</v>
      </c>
      <c r="BA87" s="15">
        <f t="shared" si="12"/>
        <v>3.3599999999999998E-2</v>
      </c>
      <c r="BB87" s="15">
        <f t="shared" si="13"/>
        <v>18.05149999999999</v>
      </c>
      <c r="BD87" s="15">
        <f t="shared" si="14"/>
        <v>76</v>
      </c>
      <c r="BE87" s="15">
        <f t="shared" si="20"/>
        <v>1.5707954084936149</v>
      </c>
      <c r="BF87" s="15">
        <f t="shared" si="15"/>
        <v>4.5986843084518548E-12</v>
      </c>
      <c r="BG87" s="15">
        <f t="shared" si="16"/>
        <v>0</v>
      </c>
      <c r="BH87" s="15">
        <f t="shared" si="17"/>
        <v>0</v>
      </c>
    </row>
    <row r="88" spans="50:60" x14ac:dyDescent="0.25">
      <c r="AX88" s="15">
        <f t="shared" si="11"/>
        <v>77</v>
      </c>
      <c r="AY88" s="15">
        <f t="shared" si="18"/>
        <v>0.43668499945089628</v>
      </c>
      <c r="AZ88" s="15">
        <f t="shared" si="19"/>
        <v>3.4384039819443375</v>
      </c>
      <c r="BA88" s="15">
        <f t="shared" si="12"/>
        <v>3.2099999999999997E-2</v>
      </c>
      <c r="BB88" s="15">
        <f t="shared" si="13"/>
        <v>18.08359999999999</v>
      </c>
      <c r="BD88" s="15">
        <f t="shared" si="14"/>
        <v>77</v>
      </c>
      <c r="BE88" s="15">
        <f t="shared" si="20"/>
        <v>1.5707954452256658</v>
      </c>
      <c r="BF88" s="15">
        <f t="shared" si="15"/>
        <v>4.2381474616816011E-12</v>
      </c>
      <c r="BG88" s="15">
        <f t="shared" si="16"/>
        <v>0</v>
      </c>
      <c r="BH88" s="15">
        <f t="shared" si="17"/>
        <v>0</v>
      </c>
    </row>
    <row r="89" spans="50:60" x14ac:dyDescent="0.25">
      <c r="AX89" s="15">
        <f t="shared" si="11"/>
        <v>78</v>
      </c>
      <c r="AY89" s="15">
        <f t="shared" si="18"/>
        <v>0.44583108816500194</v>
      </c>
      <c r="AZ89" s="15">
        <f t="shared" si="19"/>
        <v>3.2855411688157576</v>
      </c>
      <c r="BA89" s="15">
        <f t="shared" si="12"/>
        <v>3.0700000000000002E-2</v>
      </c>
      <c r="BB89" s="15">
        <f t="shared" si="13"/>
        <v>18.114299999999989</v>
      </c>
      <c r="BD89" s="15">
        <f t="shared" si="14"/>
        <v>78</v>
      </c>
      <c r="BE89" s="15">
        <f t="shared" si="20"/>
        <v>1.5707954819577168</v>
      </c>
      <c r="BF89" s="15">
        <f t="shared" si="15"/>
        <v>3.8923264044473771E-12</v>
      </c>
      <c r="BG89" s="15">
        <f t="shared" si="16"/>
        <v>0</v>
      </c>
      <c r="BH89" s="15">
        <f t="shared" si="17"/>
        <v>0</v>
      </c>
    </row>
    <row r="90" spans="50:60" x14ac:dyDescent="0.25">
      <c r="AX90" s="15">
        <f t="shared" si="11"/>
        <v>79</v>
      </c>
      <c r="AY90" s="15">
        <f t="shared" si="18"/>
        <v>0.4549771768791076</v>
      </c>
      <c r="AZ90" s="15">
        <f t="shared" si="19"/>
        <v>3.1393334369536858</v>
      </c>
      <c r="BA90" s="15">
        <f t="shared" si="12"/>
        <v>2.93E-2</v>
      </c>
      <c r="BB90" s="15">
        <f t="shared" si="13"/>
        <v>18.143599999999989</v>
      </c>
      <c r="BD90" s="15">
        <f t="shared" si="14"/>
        <v>79</v>
      </c>
      <c r="BE90" s="15">
        <f t="shared" si="20"/>
        <v>1.5707955186897677</v>
      </c>
      <c r="BF90" s="15">
        <f t="shared" si="15"/>
        <v>3.5612211367491804E-12</v>
      </c>
      <c r="BG90" s="15">
        <f t="shared" si="16"/>
        <v>0</v>
      </c>
      <c r="BH90" s="15">
        <f t="shared" si="17"/>
        <v>0</v>
      </c>
    </row>
    <row r="91" spans="50:60" x14ac:dyDescent="0.25">
      <c r="AX91" s="15">
        <f t="shared" si="11"/>
        <v>80</v>
      </c>
      <c r="AY91" s="15">
        <f t="shared" si="18"/>
        <v>0.46412326559321326</v>
      </c>
      <c r="AZ91" s="15">
        <f t="shared" si="19"/>
        <v>2.9995011818791713</v>
      </c>
      <c r="BA91" s="15">
        <f t="shared" si="12"/>
        <v>2.8000000000000001E-2</v>
      </c>
      <c r="BB91" s="15">
        <f t="shared" si="13"/>
        <v>18.171599999999987</v>
      </c>
      <c r="BD91" s="15">
        <f t="shared" si="14"/>
        <v>80</v>
      </c>
      <c r="BE91" s="15">
        <f t="shared" si="20"/>
        <v>1.5707955554218187</v>
      </c>
      <c r="BF91" s="15">
        <f t="shared" si="15"/>
        <v>3.2448316585870106E-12</v>
      </c>
      <c r="BG91" s="15">
        <f t="shared" si="16"/>
        <v>0</v>
      </c>
      <c r="BH91" s="15">
        <f t="shared" si="17"/>
        <v>0</v>
      </c>
    </row>
    <row r="92" spans="50:60" x14ac:dyDescent="0.25">
      <c r="AX92" s="15">
        <f t="shared" si="11"/>
        <v>81</v>
      </c>
      <c r="AY92" s="15">
        <f t="shared" si="18"/>
        <v>0.47326935430731892</v>
      </c>
      <c r="AZ92" s="15">
        <f t="shared" si="19"/>
        <v>2.865775700783908</v>
      </c>
      <c r="BA92" s="15">
        <f t="shared" si="12"/>
        <v>2.6800000000000001E-2</v>
      </c>
      <c r="BB92" s="15">
        <f t="shared" si="13"/>
        <v>18.198399999999989</v>
      </c>
      <c r="BD92" s="15">
        <f t="shared" si="14"/>
        <v>81</v>
      </c>
      <c r="BE92" s="15">
        <f t="shared" si="20"/>
        <v>1.5707955921538697</v>
      </c>
      <c r="BF92" s="15">
        <f t="shared" si="15"/>
        <v>2.9431579699608636E-12</v>
      </c>
      <c r="BG92" s="15">
        <f t="shared" si="16"/>
        <v>0</v>
      </c>
      <c r="BH92" s="15">
        <f t="shared" si="17"/>
        <v>0</v>
      </c>
    </row>
    <row r="93" spans="50:60" x14ac:dyDescent="0.25">
      <c r="AX93" s="15">
        <f t="shared" si="11"/>
        <v>82</v>
      </c>
      <c r="AY93" s="15">
        <f t="shared" si="18"/>
        <v>0.48241544302142458</v>
      </c>
      <c r="AZ93" s="15">
        <f t="shared" si="19"/>
        <v>2.7378988296470226</v>
      </c>
      <c r="BA93" s="15">
        <f t="shared" si="12"/>
        <v>2.5600000000000001E-2</v>
      </c>
      <c r="BB93" s="15">
        <f t="shared" si="13"/>
        <v>18.22399999999999</v>
      </c>
      <c r="BD93" s="15">
        <f t="shared" si="14"/>
        <v>82</v>
      </c>
      <c r="BE93" s="15">
        <f t="shared" si="20"/>
        <v>1.5707956288859206</v>
      </c>
      <c r="BF93" s="15">
        <f t="shared" si="15"/>
        <v>2.6562000708707366E-12</v>
      </c>
      <c r="BG93" s="15">
        <f t="shared" si="16"/>
        <v>0</v>
      </c>
      <c r="BH93" s="15">
        <f t="shared" si="17"/>
        <v>0</v>
      </c>
    </row>
    <row r="94" spans="50:60" x14ac:dyDescent="0.25">
      <c r="AX94" s="15">
        <f t="shared" si="11"/>
        <v>83</v>
      </c>
      <c r="AY94" s="15">
        <f t="shared" si="18"/>
        <v>0.49156153173553024</v>
      </c>
      <c r="AZ94" s="15">
        <f t="shared" si="19"/>
        <v>2.6156225880496353</v>
      </c>
      <c r="BA94" s="15">
        <f t="shared" si="12"/>
        <v>2.4400000000000002E-2</v>
      </c>
      <c r="BB94" s="15">
        <f t="shared" si="13"/>
        <v>18.24839999999999</v>
      </c>
      <c r="BD94" s="15">
        <f t="shared" si="14"/>
        <v>83</v>
      </c>
      <c r="BE94" s="15">
        <f t="shared" si="20"/>
        <v>1.5707956656179716</v>
      </c>
      <c r="BF94" s="15">
        <f t="shared" si="15"/>
        <v>2.3839579613166284E-12</v>
      </c>
      <c r="BG94" s="15">
        <f t="shared" si="16"/>
        <v>0</v>
      </c>
      <c r="BH94" s="15">
        <f t="shared" si="17"/>
        <v>0</v>
      </c>
    </row>
    <row r="95" spans="50:60" x14ac:dyDescent="0.25">
      <c r="AX95" s="15">
        <f t="shared" si="11"/>
        <v>84</v>
      </c>
      <c r="AY95" s="15">
        <f t="shared" si="18"/>
        <v>0.5007076204496359</v>
      </c>
      <c r="AZ95" s="15">
        <f t="shared" si="19"/>
        <v>2.4987088318533202</v>
      </c>
      <c r="BA95" s="15">
        <f t="shared" si="12"/>
        <v>2.3300000000000001E-2</v>
      </c>
      <c r="BB95" s="15">
        <f t="shared" si="13"/>
        <v>18.271699999999989</v>
      </c>
      <c r="BD95" s="15">
        <f t="shared" si="14"/>
        <v>84</v>
      </c>
      <c r="BE95" s="15">
        <f t="shared" si="20"/>
        <v>1.5707957023500225</v>
      </c>
      <c r="BF95" s="15">
        <f t="shared" si="15"/>
        <v>2.126431641298537E-12</v>
      </c>
      <c r="BG95" s="15">
        <f t="shared" si="16"/>
        <v>0</v>
      </c>
      <c r="BH95" s="15">
        <f t="shared" si="17"/>
        <v>0</v>
      </c>
    </row>
    <row r="96" spans="50:60" x14ac:dyDescent="0.25">
      <c r="AX96" s="15">
        <f t="shared" si="11"/>
        <v>85</v>
      </c>
      <c r="AY96" s="15">
        <f t="shared" si="18"/>
        <v>0.50985370916374162</v>
      </c>
      <c r="AZ96" s="15">
        <f t="shared" si="19"/>
        <v>2.3869289138757392</v>
      </c>
      <c r="BA96" s="15">
        <f t="shared" si="12"/>
        <v>2.23E-2</v>
      </c>
      <c r="BB96" s="15">
        <f t="shared" si="13"/>
        <v>18.29399999999999</v>
      </c>
      <c r="BD96" s="15">
        <f t="shared" si="14"/>
        <v>85</v>
      </c>
      <c r="BE96" s="15">
        <f t="shared" si="20"/>
        <v>1.5707957390820735</v>
      </c>
      <c r="BF96" s="15">
        <f t="shared" si="15"/>
        <v>1.8836211108164595E-12</v>
      </c>
      <c r="BG96" s="15">
        <f t="shared" si="16"/>
        <v>0</v>
      </c>
      <c r="BH96" s="15">
        <f t="shared" si="17"/>
        <v>0</v>
      </c>
    </row>
    <row r="97" spans="50:60" x14ac:dyDescent="0.25">
      <c r="AX97" s="15">
        <f t="shared" si="11"/>
        <v>86</v>
      </c>
      <c r="AY97" s="15">
        <f t="shared" si="18"/>
        <v>0.51899979787784734</v>
      </c>
      <c r="AZ97" s="15">
        <f t="shared" si="19"/>
        <v>2.2800633526661538</v>
      </c>
      <c r="BA97" s="15">
        <f t="shared" si="12"/>
        <v>2.1299999999999999E-2</v>
      </c>
      <c r="BB97" s="15">
        <f t="shared" si="13"/>
        <v>18.31529999999999</v>
      </c>
      <c r="BD97" s="15">
        <f t="shared" si="14"/>
        <v>86</v>
      </c>
      <c r="BE97" s="15">
        <f t="shared" si="20"/>
        <v>1.5707957758141244</v>
      </c>
      <c r="BF97" s="15">
        <f t="shared" si="15"/>
        <v>1.655526369870395E-12</v>
      </c>
      <c r="BG97" s="15">
        <f t="shared" si="16"/>
        <v>0</v>
      </c>
      <c r="BH97" s="15">
        <f t="shared" si="17"/>
        <v>0</v>
      </c>
    </row>
    <row r="98" spans="50:60" x14ac:dyDescent="0.25">
      <c r="AX98" s="15">
        <f t="shared" si="11"/>
        <v>87</v>
      </c>
      <c r="AY98" s="15">
        <f t="shared" si="18"/>
        <v>0.52814588659195305</v>
      </c>
      <c r="AZ98" s="15">
        <f t="shared" si="19"/>
        <v>2.1779015094552578</v>
      </c>
      <c r="BA98" s="15">
        <f t="shared" si="12"/>
        <v>2.0299999999999999E-2</v>
      </c>
      <c r="BB98" s="15">
        <f t="shared" si="13"/>
        <v>18.335599999999989</v>
      </c>
      <c r="BD98" s="15">
        <f t="shared" si="14"/>
        <v>87</v>
      </c>
      <c r="BE98" s="15">
        <f t="shared" si="20"/>
        <v>1.5707958125461754</v>
      </c>
      <c r="BF98" s="15">
        <f t="shared" si="15"/>
        <v>1.4421474184603408E-12</v>
      </c>
      <c r="BG98" s="15">
        <f t="shared" si="16"/>
        <v>0</v>
      </c>
      <c r="BH98" s="15">
        <f t="shared" si="17"/>
        <v>0</v>
      </c>
    </row>
    <row r="99" spans="50:60" x14ac:dyDescent="0.25">
      <c r="AX99" s="15">
        <f t="shared" si="11"/>
        <v>88</v>
      </c>
      <c r="AY99" s="15">
        <f t="shared" si="18"/>
        <v>0.53729197530605877</v>
      </c>
      <c r="AZ99" s="15">
        <f t="shared" si="19"/>
        <v>2.0802412733276574</v>
      </c>
      <c r="BA99" s="15">
        <f t="shared" si="12"/>
        <v>1.9400000000000001E-2</v>
      </c>
      <c r="BB99" s="15">
        <f t="shared" si="13"/>
        <v>18.35499999999999</v>
      </c>
      <c r="BD99" s="15">
        <f t="shared" si="14"/>
        <v>88</v>
      </c>
      <c r="BE99" s="15">
        <f t="shared" si="20"/>
        <v>1.5707958492782264</v>
      </c>
      <c r="BF99" s="15">
        <f t="shared" si="15"/>
        <v>1.2434842565862961E-12</v>
      </c>
      <c r="BG99" s="15">
        <f t="shared" si="16"/>
        <v>0</v>
      </c>
      <c r="BH99" s="15">
        <f t="shared" si="17"/>
        <v>0</v>
      </c>
    </row>
    <row r="100" spans="50:60" x14ac:dyDescent="0.25">
      <c r="AX100" s="15">
        <f t="shared" si="11"/>
        <v>89</v>
      </c>
      <c r="AY100" s="15">
        <f t="shared" si="18"/>
        <v>0.54643806402016448</v>
      </c>
      <c r="AZ100" s="15">
        <f t="shared" si="19"/>
        <v>1.9868887546412666</v>
      </c>
      <c r="BA100" s="15">
        <f t="shared" si="12"/>
        <v>1.8499999999999999E-2</v>
      </c>
      <c r="BB100" s="15">
        <f t="shared" si="13"/>
        <v>18.373499999999989</v>
      </c>
      <c r="BD100" s="15">
        <f t="shared" si="14"/>
        <v>89</v>
      </c>
      <c r="BE100" s="15">
        <f t="shared" si="20"/>
        <v>1.5707958860102773</v>
      </c>
      <c r="BF100" s="15">
        <f t="shared" si="15"/>
        <v>1.0595368842482587E-12</v>
      </c>
      <c r="BG100" s="15">
        <f t="shared" si="16"/>
        <v>0</v>
      </c>
      <c r="BH100" s="15">
        <f t="shared" si="17"/>
        <v>0</v>
      </c>
    </row>
    <row r="101" spans="50:60" x14ac:dyDescent="0.25">
      <c r="AX101" s="15">
        <f t="shared" si="11"/>
        <v>90</v>
      </c>
      <c r="AY101" s="15">
        <f t="shared" si="18"/>
        <v>0.5555841527342702</v>
      </c>
      <c r="AZ101" s="15">
        <f t="shared" si="19"/>
        <v>1.8976579866957439</v>
      </c>
      <c r="BA101" s="15">
        <f t="shared" si="12"/>
        <v>1.77E-2</v>
      </c>
      <c r="BB101" s="15">
        <f t="shared" si="13"/>
        <v>18.391199999999991</v>
      </c>
      <c r="BD101" s="15">
        <f t="shared" si="14"/>
        <v>90</v>
      </c>
      <c r="BE101" s="15">
        <f t="shared" si="20"/>
        <v>1.5707959227423283</v>
      </c>
      <c r="BF101" s="15">
        <f t="shared" si="15"/>
        <v>8.9030530144622734E-13</v>
      </c>
      <c r="BG101" s="15">
        <f t="shared" si="16"/>
        <v>0</v>
      </c>
      <c r="BH101" s="15">
        <f t="shared" si="17"/>
        <v>0</v>
      </c>
    </row>
    <row r="102" spans="50:60" x14ac:dyDescent="0.25">
      <c r="AX102" s="15">
        <f t="shared" si="11"/>
        <v>91</v>
      </c>
      <c r="AY102" s="15">
        <f t="shared" si="18"/>
        <v>0.56473024144837591</v>
      </c>
      <c r="AZ102" s="15">
        <f t="shared" si="19"/>
        <v>1.8123706356318359</v>
      </c>
      <c r="BA102" s="15">
        <f t="shared" si="12"/>
        <v>1.6899999999999998E-2</v>
      </c>
      <c r="BB102" s="15">
        <f t="shared" si="13"/>
        <v>18.40809999999999</v>
      </c>
      <c r="BD102" s="15">
        <f t="shared" si="14"/>
        <v>91</v>
      </c>
      <c r="BE102" s="15">
        <f t="shared" si="20"/>
        <v>1.5707959594743792</v>
      </c>
      <c r="BF102" s="15">
        <f t="shared" si="15"/>
        <v>7.3578950818020138E-13</v>
      </c>
      <c r="BG102" s="15">
        <f t="shared" si="16"/>
        <v>0</v>
      </c>
      <c r="BH102" s="15">
        <f t="shared" si="17"/>
        <v>0</v>
      </c>
    </row>
    <row r="103" spans="50:60" x14ac:dyDescent="0.25">
      <c r="AX103" s="15">
        <f t="shared" si="11"/>
        <v>92</v>
      </c>
      <c r="AY103" s="15">
        <f t="shared" si="18"/>
        <v>0.57387633016248163</v>
      </c>
      <c r="AZ103" s="15">
        <f t="shared" si="19"/>
        <v>1.7308557185250177</v>
      </c>
      <c r="BA103" s="15">
        <f t="shared" si="12"/>
        <v>1.6199999999999999E-2</v>
      </c>
      <c r="BB103" s="15">
        <f t="shared" si="13"/>
        <v>18.424299999999992</v>
      </c>
      <c r="BD103" s="15">
        <f t="shared" si="14"/>
        <v>92</v>
      </c>
      <c r="BE103" s="15">
        <f t="shared" si="20"/>
        <v>1.5707959962064302</v>
      </c>
      <c r="BF103" s="15">
        <f t="shared" si="15"/>
        <v>5.9598950445017857E-13</v>
      </c>
      <c r="BG103" s="15">
        <f t="shared" si="16"/>
        <v>0</v>
      </c>
      <c r="BH103" s="15">
        <f t="shared" si="17"/>
        <v>0</v>
      </c>
    </row>
    <row r="104" spans="50:60" x14ac:dyDescent="0.25">
      <c r="AX104" s="15">
        <f t="shared" si="11"/>
        <v>93</v>
      </c>
      <c r="AY104" s="15">
        <f t="shared" si="18"/>
        <v>0.58302241887658734</v>
      </c>
      <c r="AZ104" s="15">
        <f t="shared" si="19"/>
        <v>1.6529493296199067</v>
      </c>
      <c r="BA104" s="15">
        <f t="shared" si="12"/>
        <v>1.54E-2</v>
      </c>
      <c r="BB104" s="15">
        <f t="shared" si="13"/>
        <v>18.439699999999991</v>
      </c>
      <c r="BD104" s="15">
        <f t="shared" si="14"/>
        <v>93</v>
      </c>
      <c r="BE104" s="15">
        <f t="shared" si="20"/>
        <v>1.5707960329384811</v>
      </c>
      <c r="BF104" s="15">
        <f t="shared" si="15"/>
        <v>4.709052902561587E-13</v>
      </c>
      <c r="BG104" s="15">
        <f t="shared" si="16"/>
        <v>0</v>
      </c>
      <c r="BH104" s="15">
        <f t="shared" si="17"/>
        <v>0</v>
      </c>
    </row>
    <row r="105" spans="50:60" x14ac:dyDescent="0.25">
      <c r="AX105" s="15">
        <f t="shared" si="11"/>
        <v>94</v>
      </c>
      <c r="AY105" s="15">
        <f t="shared" si="18"/>
        <v>0.59216850759069306</v>
      </c>
      <c r="AZ105" s="15">
        <f t="shared" si="19"/>
        <v>1.5784943746367051</v>
      </c>
      <c r="BA105" s="15">
        <f t="shared" si="12"/>
        <v>1.47E-2</v>
      </c>
      <c r="BB105" s="15">
        <f t="shared" si="13"/>
        <v>18.454399999999993</v>
      </c>
      <c r="BD105" s="15">
        <f t="shared" si="14"/>
        <v>94</v>
      </c>
      <c r="BE105" s="15">
        <f t="shared" si="20"/>
        <v>1.5707960696705321</v>
      </c>
      <c r="BF105" s="15">
        <f t="shared" si="15"/>
        <v>3.6053686559814031E-13</v>
      </c>
      <c r="BG105" s="15">
        <f t="shared" si="16"/>
        <v>0</v>
      </c>
      <c r="BH105" s="15">
        <f t="shared" si="17"/>
        <v>0</v>
      </c>
    </row>
    <row r="106" spans="50:60" x14ac:dyDescent="0.25">
      <c r="AX106" s="15">
        <f t="shared" si="11"/>
        <v>95</v>
      </c>
      <c r="AY106" s="15">
        <f t="shared" si="18"/>
        <v>0.60131459630479878</v>
      </c>
      <c r="AZ106" s="15">
        <f t="shared" si="19"/>
        <v>1.5073403130670922</v>
      </c>
      <c r="BA106" s="15">
        <f t="shared" si="12"/>
        <v>1.41E-2</v>
      </c>
      <c r="BB106" s="15">
        <f t="shared" si="13"/>
        <v>18.468499999999992</v>
      </c>
      <c r="BD106" s="15">
        <f t="shared" si="14"/>
        <v>95</v>
      </c>
      <c r="BE106" s="15">
        <f t="shared" si="20"/>
        <v>1.570796106402583</v>
      </c>
      <c r="BF106" s="15">
        <f t="shared" si="15"/>
        <v>2.648842304761228E-13</v>
      </c>
      <c r="BG106" s="15">
        <f t="shared" si="16"/>
        <v>0</v>
      </c>
      <c r="BH106" s="15">
        <f t="shared" si="17"/>
        <v>0</v>
      </c>
    </row>
    <row r="107" spans="50:60" x14ac:dyDescent="0.25">
      <c r="AX107" s="15">
        <f t="shared" si="11"/>
        <v>96</v>
      </c>
      <c r="AY107" s="15">
        <f t="shared" si="18"/>
        <v>0.61046068501890449</v>
      </c>
      <c r="AZ107" s="15">
        <f t="shared" si="19"/>
        <v>1.4393429083646105</v>
      </c>
      <c r="BA107" s="15">
        <f t="shared" si="12"/>
        <v>1.34E-2</v>
      </c>
      <c r="BB107" s="15">
        <f t="shared" si="13"/>
        <v>18.481899999999992</v>
      </c>
      <c r="BD107" s="15">
        <f t="shared" si="14"/>
        <v>96</v>
      </c>
      <c r="BE107" s="15">
        <f t="shared" si="20"/>
        <v>1.570796143134634</v>
      </c>
      <c r="BF107" s="15">
        <f t="shared" si="15"/>
        <v>1.8394738489010529E-13</v>
      </c>
      <c r="BG107" s="15">
        <f t="shared" si="16"/>
        <v>0</v>
      </c>
      <c r="BH107" s="15">
        <f t="shared" si="17"/>
        <v>0</v>
      </c>
    </row>
    <row r="108" spans="50:60" x14ac:dyDescent="0.25">
      <c r="AX108" s="15">
        <f t="shared" si="11"/>
        <v>97</v>
      </c>
      <c r="AY108" s="15">
        <f t="shared" si="18"/>
        <v>0.61960677373301021</v>
      </c>
      <c r="AZ108" s="15">
        <f t="shared" si="19"/>
        <v>1.3743639859234551</v>
      </c>
      <c r="BA108" s="15">
        <f t="shared" si="12"/>
        <v>1.2800000000000001E-2</v>
      </c>
      <c r="BB108" s="15">
        <f t="shared" si="13"/>
        <v>18.494699999999991</v>
      </c>
      <c r="BD108" s="15">
        <f t="shared" si="14"/>
        <v>97</v>
      </c>
      <c r="BE108" s="15">
        <f t="shared" si="20"/>
        <v>1.570796179866685</v>
      </c>
      <c r="BF108" s="15">
        <f t="shared" si="15"/>
        <v>1.1772632884008718E-13</v>
      </c>
      <c r="BG108" s="15">
        <f t="shared" si="16"/>
        <v>0</v>
      </c>
      <c r="BH108" s="15">
        <f t="shared" si="17"/>
        <v>0</v>
      </c>
    </row>
    <row r="109" spans="50:60" x14ac:dyDescent="0.25">
      <c r="AX109" s="15">
        <f t="shared" si="11"/>
        <v>98</v>
      </c>
      <c r="AY109" s="15">
        <f t="shared" si="18"/>
        <v>0.62875286244711592</v>
      </c>
      <c r="AZ109" s="15">
        <f t="shared" si="19"/>
        <v>1.3122711987297608</v>
      </c>
      <c r="BA109" s="15">
        <f t="shared" si="12"/>
        <v>1.2200000000000001E-2</v>
      </c>
      <c r="BB109" s="15">
        <f t="shared" si="13"/>
        <v>18.506899999999991</v>
      </c>
      <c r="BD109" s="15">
        <f t="shared" si="14"/>
        <v>98</v>
      </c>
      <c r="BE109" s="15">
        <f t="shared" si="20"/>
        <v>1.5707962165987359</v>
      </c>
      <c r="BF109" s="15">
        <f t="shared" si="15"/>
        <v>6.6221062326067936E-14</v>
      </c>
      <c r="BG109" s="15">
        <f t="shared" si="16"/>
        <v>0</v>
      </c>
      <c r="BH109" s="15">
        <f t="shared" si="17"/>
        <v>0</v>
      </c>
    </row>
    <row r="110" spans="50:60" x14ac:dyDescent="0.25">
      <c r="AX110" s="15">
        <f t="shared" si="11"/>
        <v>99</v>
      </c>
      <c r="AY110" s="15">
        <f t="shared" si="18"/>
        <v>0.63789895116122164</v>
      </c>
      <c r="AZ110" s="15">
        <f t="shared" si="19"/>
        <v>1.252937800560741</v>
      </c>
      <c r="BA110" s="15">
        <f t="shared" si="12"/>
        <v>1.17E-2</v>
      </c>
      <c r="BB110" s="15">
        <f t="shared" si="13"/>
        <v>18.518599999999992</v>
      </c>
      <c r="BD110" s="15">
        <f t="shared" si="14"/>
        <v>99</v>
      </c>
      <c r="BE110" s="15">
        <f t="shared" si="20"/>
        <v>1.5707962533307869</v>
      </c>
      <c r="BF110" s="15">
        <f t="shared" si="15"/>
        <v>2.9431585348047235E-14</v>
      </c>
      <c r="BG110" s="15">
        <f t="shared" si="16"/>
        <v>0</v>
      </c>
      <c r="BH110" s="15">
        <f t="shared" si="17"/>
        <v>0</v>
      </c>
    </row>
    <row r="111" spans="50:60" x14ac:dyDescent="0.25">
      <c r="AX111" s="15">
        <f t="shared" si="11"/>
        <v>100</v>
      </c>
      <c r="AY111" s="15">
        <f t="shared" si="18"/>
        <v>0.64704503987532735</v>
      </c>
      <c r="AZ111" s="15">
        <f t="shared" si="19"/>
        <v>1.1962424265994109</v>
      </c>
      <c r="BA111" s="15">
        <f t="shared" si="12"/>
        <v>1.12E-2</v>
      </c>
      <c r="BB111" s="15">
        <f t="shared" si="13"/>
        <v>18.529799999999991</v>
      </c>
      <c r="BD111" s="15">
        <f t="shared" si="14"/>
        <v>100</v>
      </c>
      <c r="BE111" s="15">
        <f t="shared" si="20"/>
        <v>1.5707962900628378</v>
      </c>
      <c r="BF111" s="15">
        <f t="shared" si="15"/>
        <v>7.3578979060247622E-15</v>
      </c>
      <c r="BG111" s="15">
        <f t="shared" si="16"/>
        <v>0</v>
      </c>
      <c r="BH111" s="15">
        <f t="shared" si="17"/>
        <v>0</v>
      </c>
    </row>
    <row r="112" spans="50:60" x14ac:dyDescent="0.25">
      <c r="AX112" s="15">
        <f t="shared" si="11"/>
        <v>101</v>
      </c>
      <c r="AY112" s="15">
        <f t="shared" si="18"/>
        <v>0.65619112858943307</v>
      </c>
      <c r="AZ112" s="15">
        <f t="shared" si="19"/>
        <v>1.1420688813260034</v>
      </c>
      <c r="BA112" s="15">
        <f t="shared" si="12"/>
        <v>1.06E-2</v>
      </c>
      <c r="BB112" s="15">
        <f t="shared" si="13"/>
        <v>18.540399999999991</v>
      </c>
      <c r="BD112" s="15">
        <f t="shared" si="14"/>
        <v>101</v>
      </c>
      <c r="BE112" s="15">
        <f t="shared" si="20"/>
        <v>1.5707963267948888</v>
      </c>
      <c r="BF112" s="15">
        <f t="shared" si="15"/>
        <v>3.3457951956722305E-28</v>
      </c>
      <c r="BG112" s="15">
        <f t="shared" si="16"/>
        <v>0</v>
      </c>
      <c r="BH112" s="15">
        <f t="shared" si="17"/>
        <v>0</v>
      </c>
    </row>
    <row r="113" spans="50:60" x14ac:dyDescent="0.25">
      <c r="AX113" s="15">
        <f t="shared" si="11"/>
        <v>102</v>
      </c>
      <c r="AY113" s="15">
        <f t="shared" si="18"/>
        <v>0.66533721730353879</v>
      </c>
      <c r="AZ113" s="15">
        <f t="shared" si="19"/>
        <v>1.0903059335415055</v>
      </c>
      <c r="BA113" s="15">
        <f t="shared" si="12"/>
        <v>1.0200000000000001E-2</v>
      </c>
      <c r="BB113" s="15">
        <f t="shared" si="13"/>
        <v>18.550599999999992</v>
      </c>
      <c r="BD113" s="15">
        <f t="shared" si="14"/>
        <v>102</v>
      </c>
      <c r="BE113" s="15">
        <f t="shared" si="20"/>
        <v>1.5707963635269397</v>
      </c>
      <c r="BF113" s="15">
        <f t="shared" si="15"/>
        <v>7.3578916299739067E-15</v>
      </c>
      <c r="BG113" s="15">
        <f t="shared" si="16"/>
        <v>0</v>
      </c>
      <c r="BH113" s="15">
        <f t="shared" si="17"/>
        <v>0</v>
      </c>
    </row>
    <row r="114" spans="50:60" x14ac:dyDescent="0.25">
      <c r="AX114" s="15">
        <f t="shared" si="11"/>
        <v>103</v>
      </c>
      <c r="AY114" s="15">
        <f t="shared" si="18"/>
        <v>0.6744833060176445</v>
      </c>
      <c r="AZ114" s="15">
        <f t="shared" si="19"/>
        <v>1.0408471183739307</v>
      </c>
      <c r="BA114" s="15">
        <f t="shared" si="12"/>
        <v>9.7000000000000003E-3</v>
      </c>
      <c r="BB114" s="15">
        <f t="shared" si="13"/>
        <v>18.560299999999991</v>
      </c>
      <c r="BD114" s="15">
        <f t="shared" si="14"/>
        <v>103</v>
      </c>
      <c r="BE114" s="15">
        <f t="shared" si="20"/>
        <v>1.5707964002589907</v>
      </c>
      <c r="BF114" s="15">
        <f t="shared" si="15"/>
        <v>2.9431572795945528E-14</v>
      </c>
      <c r="BG114" s="15">
        <f t="shared" si="16"/>
        <v>0</v>
      </c>
      <c r="BH114" s="15">
        <f t="shared" si="17"/>
        <v>0</v>
      </c>
    </row>
    <row r="115" spans="50:60" x14ac:dyDescent="0.25">
      <c r="AX115" s="15">
        <f t="shared" si="11"/>
        <v>104</v>
      </c>
      <c r="AY115" s="15">
        <f t="shared" si="18"/>
        <v>0.68362939473175022</v>
      </c>
      <c r="AZ115" s="15">
        <f t="shared" si="19"/>
        <v>0.99359054611394093</v>
      </c>
      <c r="BA115" s="15">
        <f t="shared" si="12"/>
        <v>9.2999999999999992E-3</v>
      </c>
      <c r="BB115" s="15">
        <f t="shared" si="13"/>
        <v>18.569599999999991</v>
      </c>
      <c r="BD115" s="15">
        <f t="shared" si="14"/>
        <v>104</v>
      </c>
      <c r="BE115" s="15">
        <f t="shared" si="20"/>
        <v>1.5707964369910417</v>
      </c>
      <c r="BF115" s="15">
        <f t="shared" si="15"/>
        <v>6.6221043497915374E-14</v>
      </c>
      <c r="BG115" s="15">
        <f t="shared" si="16"/>
        <v>0</v>
      </c>
      <c r="BH115" s="15">
        <f t="shared" si="17"/>
        <v>0</v>
      </c>
    </row>
    <row r="116" spans="50:60" x14ac:dyDescent="0.25">
      <c r="AX116" s="15">
        <f t="shared" si="11"/>
        <v>105</v>
      </c>
      <c r="AY116" s="15">
        <f t="shared" si="18"/>
        <v>0.69277548344585593</v>
      </c>
      <c r="AZ116" s="15">
        <f t="shared" si="19"/>
        <v>0.94843871772317911</v>
      </c>
      <c r="BA116" s="15">
        <f t="shared" si="12"/>
        <v>8.8000000000000005E-3</v>
      </c>
      <c r="BB116" s="15">
        <f t="shared" si="13"/>
        <v>18.578399999999991</v>
      </c>
      <c r="BD116" s="15">
        <f t="shared" si="14"/>
        <v>105</v>
      </c>
      <c r="BE116" s="15">
        <f t="shared" si="20"/>
        <v>1.5707964737230926</v>
      </c>
      <c r="BF116" s="15">
        <f t="shared" si="15"/>
        <v>1.1772630373588374E-13</v>
      </c>
      <c r="BG116" s="15">
        <f t="shared" si="16"/>
        <v>0</v>
      </c>
      <c r="BH116" s="15">
        <f t="shared" si="17"/>
        <v>0</v>
      </c>
    </row>
    <row r="117" spans="50:60" x14ac:dyDescent="0.25">
      <c r="AX117" s="15">
        <f t="shared" si="11"/>
        <v>106</v>
      </c>
      <c r="AY117" s="15">
        <f t="shared" si="18"/>
        <v>0.70192157215996165</v>
      </c>
      <c r="AZ117" s="15">
        <f t="shared" si="19"/>
        <v>0.90529834685614297</v>
      </c>
      <c r="BA117" s="15">
        <f t="shared" si="12"/>
        <v>8.3999999999999995E-3</v>
      </c>
      <c r="BB117" s="15">
        <f t="shared" si="13"/>
        <v>18.586799999999993</v>
      </c>
      <c r="BD117" s="15">
        <f t="shared" si="14"/>
        <v>106</v>
      </c>
      <c r="BE117" s="15">
        <f t="shared" si="20"/>
        <v>1.5707965104551436</v>
      </c>
      <c r="BF117" s="15">
        <f t="shared" si="15"/>
        <v>1.8394735350985101E-13</v>
      </c>
      <c r="BG117" s="15">
        <f t="shared" si="16"/>
        <v>0</v>
      </c>
      <c r="BH117" s="15">
        <f t="shared" si="17"/>
        <v>0</v>
      </c>
    </row>
    <row r="118" spans="50:60" x14ac:dyDescent="0.25">
      <c r="AX118" s="15">
        <f t="shared" si="11"/>
        <v>107</v>
      </c>
      <c r="AY118" s="15">
        <f t="shared" si="18"/>
        <v>0.71106766087406736</v>
      </c>
      <c r="AZ118" s="15">
        <f t="shared" si="19"/>
        <v>0.86408018823448274</v>
      </c>
      <c r="BA118" s="15">
        <f t="shared" si="12"/>
        <v>8.0000000000000002E-3</v>
      </c>
      <c r="BB118" s="15">
        <f t="shared" si="13"/>
        <v>18.594799999999992</v>
      </c>
      <c r="BD118" s="15">
        <f t="shared" si="14"/>
        <v>107</v>
      </c>
      <c r="BE118" s="15">
        <f t="shared" si="20"/>
        <v>1.5707965471871945</v>
      </c>
      <c r="BF118" s="15">
        <f t="shared" si="15"/>
        <v>2.6488419281981771E-13</v>
      </c>
      <c r="BG118" s="15">
        <f t="shared" si="16"/>
        <v>0</v>
      </c>
      <c r="BH118" s="15">
        <f t="shared" si="17"/>
        <v>0</v>
      </c>
    </row>
    <row r="119" spans="50:60" x14ac:dyDescent="0.25">
      <c r="AX119" s="15">
        <f t="shared" si="11"/>
        <v>108</v>
      </c>
      <c r="AY119" s="15">
        <f t="shared" si="18"/>
        <v>0.72021374958817308</v>
      </c>
      <c r="AZ119" s="15">
        <f t="shared" si="19"/>
        <v>0.82469887221131755</v>
      </c>
      <c r="BA119" s="15">
        <f t="shared" si="12"/>
        <v>7.7000000000000002E-3</v>
      </c>
      <c r="BB119" s="15">
        <f t="shared" si="13"/>
        <v>18.602499999999992</v>
      </c>
      <c r="BD119" s="15">
        <f t="shared" si="14"/>
        <v>108</v>
      </c>
      <c r="BE119" s="15">
        <f t="shared" si="20"/>
        <v>1.5707965839192455</v>
      </c>
      <c r="BF119" s="15">
        <f t="shared" si="15"/>
        <v>3.6053682166578427E-13</v>
      </c>
      <c r="BG119" s="15">
        <f t="shared" si="16"/>
        <v>0</v>
      </c>
      <c r="BH119" s="15">
        <f t="shared" si="17"/>
        <v>0</v>
      </c>
    </row>
    <row r="120" spans="50:60" x14ac:dyDescent="0.25">
      <c r="AX120" s="15">
        <f t="shared" si="11"/>
        <v>109</v>
      </c>
      <c r="AY120" s="15">
        <f t="shared" si="18"/>
        <v>0.7293598383022788</v>
      </c>
      <c r="AZ120" s="15">
        <f t="shared" si="19"/>
        <v>0.78707274536236105</v>
      </c>
      <c r="BA120" s="15">
        <f t="shared" si="12"/>
        <v>7.3000000000000001E-3</v>
      </c>
      <c r="BB120" s="15">
        <f t="shared" si="13"/>
        <v>18.609799999999993</v>
      </c>
      <c r="BD120" s="15">
        <f t="shared" si="14"/>
        <v>109</v>
      </c>
      <c r="BE120" s="15">
        <f t="shared" si="20"/>
        <v>1.5707966206512964</v>
      </c>
      <c r="BF120" s="15">
        <f t="shared" si="15"/>
        <v>4.7090524004775187E-13</v>
      </c>
      <c r="BG120" s="15">
        <f t="shared" si="16"/>
        <v>0</v>
      </c>
      <c r="BH120" s="15">
        <f t="shared" si="17"/>
        <v>0</v>
      </c>
    </row>
    <row r="121" spans="50:60" x14ac:dyDescent="0.25">
      <c r="AX121" s="15">
        <f t="shared" si="11"/>
        <v>110</v>
      </c>
      <c r="AY121" s="15">
        <f t="shared" si="18"/>
        <v>0.73850592701638451</v>
      </c>
      <c r="AZ121" s="15">
        <f t="shared" si="19"/>
        <v>0.75112371694036784</v>
      </c>
      <c r="BA121" s="15">
        <f t="shared" si="12"/>
        <v>7.0000000000000001E-3</v>
      </c>
      <c r="BB121" s="15">
        <f t="shared" si="13"/>
        <v>18.616799999999994</v>
      </c>
      <c r="BD121" s="15">
        <f t="shared" si="14"/>
        <v>110</v>
      </c>
      <c r="BE121" s="15">
        <f t="shared" si="20"/>
        <v>1.5707966573833474</v>
      </c>
      <c r="BF121" s="15">
        <f t="shared" si="15"/>
        <v>5.9598944796572089E-13</v>
      </c>
      <c r="BG121" s="15">
        <f t="shared" si="16"/>
        <v>0</v>
      </c>
      <c r="BH121" s="15">
        <f t="shared" si="17"/>
        <v>0</v>
      </c>
    </row>
    <row r="122" spans="50:60" x14ac:dyDescent="0.25">
      <c r="AX122" s="15">
        <f t="shared" si="11"/>
        <v>111</v>
      </c>
      <c r="AY122" s="15">
        <f t="shared" si="18"/>
        <v>0.74765201573049023</v>
      </c>
      <c r="AZ122" s="15">
        <f t="shared" si="19"/>
        <v>0.71677711102959352</v>
      </c>
      <c r="BA122" s="15">
        <f t="shared" si="12"/>
        <v>6.7000000000000002E-3</v>
      </c>
      <c r="BB122" s="15">
        <f t="shared" si="13"/>
        <v>18.623499999999993</v>
      </c>
      <c r="BD122" s="15">
        <f t="shared" si="14"/>
        <v>111</v>
      </c>
      <c r="BE122" s="15">
        <f t="shared" si="20"/>
        <v>1.5707966941153984</v>
      </c>
      <c r="BF122" s="15">
        <f t="shared" si="15"/>
        <v>7.3578944541969276E-13</v>
      </c>
      <c r="BG122" s="15">
        <f t="shared" si="16"/>
        <v>0</v>
      </c>
      <c r="BH122" s="15">
        <f t="shared" si="17"/>
        <v>0</v>
      </c>
    </row>
    <row r="123" spans="50:60" x14ac:dyDescent="0.25">
      <c r="AX123" s="15">
        <f t="shared" si="11"/>
        <v>112</v>
      </c>
      <c r="AY123" s="15">
        <f t="shared" si="18"/>
        <v>0.75679810444459594</v>
      </c>
      <c r="AZ123" s="15">
        <f t="shared" si="19"/>
        <v>0.68396152423751466</v>
      </c>
      <c r="BA123" s="15">
        <f t="shared" si="12"/>
        <v>6.4000000000000003E-3</v>
      </c>
      <c r="BB123" s="15">
        <f t="shared" si="13"/>
        <v>18.629899999999992</v>
      </c>
      <c r="BD123" s="15">
        <f t="shared" si="14"/>
        <v>112</v>
      </c>
      <c r="BE123" s="15">
        <f t="shared" si="20"/>
        <v>1.5707967308474493</v>
      </c>
      <c r="BF123" s="15">
        <f t="shared" si="15"/>
        <v>8.9030523240966798E-13</v>
      </c>
      <c r="BG123" s="15">
        <f t="shared" si="16"/>
        <v>0</v>
      </c>
      <c r="BH123" s="15">
        <f t="shared" si="17"/>
        <v>0</v>
      </c>
    </row>
    <row r="124" spans="50:60" x14ac:dyDescent="0.25">
      <c r="AX124" s="15">
        <f t="shared" si="11"/>
        <v>113</v>
      </c>
      <c r="AY124" s="15">
        <f t="shared" si="18"/>
        <v>0.76594419315870166</v>
      </c>
      <c r="AZ124" s="15">
        <f t="shared" si="19"/>
        <v>0.65260868876202172</v>
      </c>
      <c r="BA124" s="15">
        <f t="shared" si="12"/>
        <v>6.1000000000000004E-3</v>
      </c>
      <c r="BB124" s="15">
        <f t="shared" si="13"/>
        <v>18.635999999999992</v>
      </c>
      <c r="BD124" s="15">
        <f t="shared" si="14"/>
        <v>113</v>
      </c>
      <c r="BE124" s="15">
        <f t="shared" si="20"/>
        <v>1.5707967675795003</v>
      </c>
      <c r="BF124" s="15">
        <f t="shared" si="15"/>
        <v>1.0595368089356484E-12</v>
      </c>
      <c r="BG124" s="15">
        <f t="shared" si="16"/>
        <v>0</v>
      </c>
      <c r="BH124" s="15">
        <f t="shared" si="17"/>
        <v>0</v>
      </c>
    </row>
    <row r="125" spans="50:60" x14ac:dyDescent="0.25">
      <c r="AX125" s="15">
        <f t="shared" si="11"/>
        <v>114</v>
      </c>
      <c r="AY125" s="15">
        <f t="shared" si="18"/>
        <v>0.77509028187280737</v>
      </c>
      <c r="AZ125" s="15">
        <f t="shared" si="19"/>
        <v>0.62265334067359956</v>
      </c>
      <c r="BA125" s="15">
        <f t="shared" si="12"/>
        <v>5.7999999999999996E-3</v>
      </c>
      <c r="BB125" s="15">
        <f t="shared" si="13"/>
        <v>18.641799999999993</v>
      </c>
      <c r="BD125" s="15">
        <f t="shared" si="14"/>
        <v>114</v>
      </c>
      <c r="BE125" s="15">
        <f t="shared" si="20"/>
        <v>1.5707968043115512</v>
      </c>
      <c r="BF125" s="15">
        <f t="shared" si="15"/>
        <v>1.2434841749976348E-12</v>
      </c>
      <c r="BG125" s="15">
        <f t="shared" si="16"/>
        <v>0</v>
      </c>
      <c r="BH125" s="15">
        <f t="shared" si="17"/>
        <v>0</v>
      </c>
    </row>
    <row r="126" spans="50:60" x14ac:dyDescent="0.25">
      <c r="AX126" s="15">
        <f t="shared" si="11"/>
        <v>115</v>
      </c>
      <c r="AY126" s="15">
        <f t="shared" si="18"/>
        <v>0.78423637058691309</v>
      </c>
      <c r="AZ126" s="15">
        <f t="shared" si="19"/>
        <v>0.59403309325357379</v>
      </c>
      <c r="BA126" s="15">
        <f t="shared" si="12"/>
        <v>5.4999999999999997E-3</v>
      </c>
      <c r="BB126" s="15">
        <f t="shared" si="13"/>
        <v>18.647299999999994</v>
      </c>
      <c r="BD126" s="15">
        <f t="shared" si="14"/>
        <v>115</v>
      </c>
      <c r="BE126" s="15">
        <f t="shared" si="20"/>
        <v>1.5707968410436022</v>
      </c>
      <c r="BF126" s="15">
        <f t="shared" si="15"/>
        <v>1.4421473305956288E-12</v>
      </c>
      <c r="BG126" s="15">
        <f t="shared" si="16"/>
        <v>0</v>
      </c>
      <c r="BH126" s="15">
        <f t="shared" si="17"/>
        <v>0</v>
      </c>
    </row>
    <row r="127" spans="50:60" x14ac:dyDescent="0.25">
      <c r="AX127" s="15">
        <f t="shared" si="11"/>
        <v>116</v>
      </c>
      <c r="AY127" s="15">
        <f t="shared" si="18"/>
        <v>0.79338245930101881</v>
      </c>
      <c r="AZ127" s="15">
        <f t="shared" si="19"/>
        <v>0.56668831523138796</v>
      </c>
      <c r="BA127" s="15">
        <f t="shared" si="12"/>
        <v>5.3E-3</v>
      </c>
      <c r="BB127" s="15">
        <f t="shared" si="13"/>
        <v>18.652599999999993</v>
      </c>
      <c r="BD127" s="15">
        <f t="shared" si="14"/>
        <v>116</v>
      </c>
      <c r="BE127" s="15">
        <f t="shared" si="20"/>
        <v>1.5707968777756531</v>
      </c>
      <c r="BF127" s="15">
        <f t="shared" si="15"/>
        <v>1.6555262757296321E-12</v>
      </c>
      <c r="BG127" s="15">
        <f t="shared" si="16"/>
        <v>0</v>
      </c>
      <c r="BH127" s="15">
        <f t="shared" si="17"/>
        <v>0</v>
      </c>
    </row>
    <row r="128" spans="50:60" x14ac:dyDescent="0.25">
      <c r="AX128" s="15">
        <f t="shared" si="11"/>
        <v>117</v>
      </c>
      <c r="AY128" s="15">
        <f t="shared" si="18"/>
        <v>0.80252854801512452</v>
      </c>
      <c r="AZ128" s="15">
        <f t="shared" si="19"/>
        <v>0.54056201376598023</v>
      </c>
      <c r="BA128" s="15">
        <f t="shared" si="12"/>
        <v>5.0000000000000001E-3</v>
      </c>
      <c r="BB128" s="15">
        <f t="shared" si="13"/>
        <v>18.657599999999992</v>
      </c>
      <c r="BD128" s="15">
        <f t="shared" si="14"/>
        <v>117</v>
      </c>
      <c r="BE128" s="15">
        <f t="shared" si="20"/>
        <v>1.5707969145077041</v>
      </c>
      <c r="BF128" s="15">
        <f t="shared" si="15"/>
        <v>1.883621010399646E-12</v>
      </c>
      <c r="BG128" s="15">
        <f t="shared" si="16"/>
        <v>0</v>
      </c>
      <c r="BH128" s="15">
        <f t="shared" si="17"/>
        <v>0</v>
      </c>
    </row>
    <row r="129" spans="50:60" x14ac:dyDescent="0.25">
      <c r="AX129" s="15">
        <f t="shared" si="11"/>
        <v>118</v>
      </c>
      <c r="AY129" s="15">
        <f t="shared" si="18"/>
        <v>0.81167463672923024</v>
      </c>
      <c r="AZ129" s="15">
        <f t="shared" si="19"/>
        <v>0.51559972201864035</v>
      </c>
      <c r="BA129" s="15">
        <f t="shared" si="12"/>
        <v>4.7999999999999996E-3</v>
      </c>
      <c r="BB129" s="15">
        <f t="shared" si="13"/>
        <v>18.662399999999991</v>
      </c>
      <c r="BD129" s="15">
        <f t="shared" si="14"/>
        <v>118</v>
      </c>
      <c r="BE129" s="15">
        <f t="shared" si="20"/>
        <v>1.570796951239755</v>
      </c>
      <c r="BF129" s="15">
        <f t="shared" si="15"/>
        <v>2.1264315346056724E-12</v>
      </c>
      <c r="BG129" s="15">
        <f t="shared" si="16"/>
        <v>0</v>
      </c>
      <c r="BH129" s="15">
        <f t="shared" si="17"/>
        <v>0</v>
      </c>
    </row>
    <row r="130" spans="50:60" x14ac:dyDescent="0.25">
      <c r="AX130" s="15">
        <f t="shared" si="11"/>
        <v>119</v>
      </c>
      <c r="AY130" s="15">
        <f t="shared" si="18"/>
        <v>0.82082072544333595</v>
      </c>
      <c r="AZ130" s="15">
        <f t="shared" si="19"/>
        <v>0.49174939116724448</v>
      </c>
      <c r="BA130" s="15">
        <f t="shared" si="12"/>
        <v>4.5999999999999999E-3</v>
      </c>
      <c r="BB130" s="15">
        <f t="shared" si="13"/>
        <v>18.666999999999991</v>
      </c>
      <c r="BD130" s="15">
        <f t="shared" si="14"/>
        <v>119</v>
      </c>
      <c r="BE130" s="15">
        <f t="shared" si="20"/>
        <v>1.570796987971806</v>
      </c>
      <c r="BF130" s="15">
        <f t="shared" si="15"/>
        <v>2.383957848347713E-12</v>
      </c>
      <c r="BG130" s="15">
        <f t="shared" si="16"/>
        <v>0</v>
      </c>
      <c r="BH130" s="15">
        <f t="shared" si="17"/>
        <v>0</v>
      </c>
    </row>
    <row r="131" spans="50:60" x14ac:dyDescent="0.25">
      <c r="AX131" s="15">
        <f t="shared" si="11"/>
        <v>120</v>
      </c>
      <c r="AY131" s="15">
        <f t="shared" si="18"/>
        <v>0.82996681415744167</v>
      </c>
      <c r="AZ131" s="15">
        <f t="shared" si="19"/>
        <v>0.46896128671443416</v>
      </c>
      <c r="BA131" s="15">
        <f t="shared" si="12"/>
        <v>4.3E-3</v>
      </c>
      <c r="BB131" s="15">
        <f t="shared" si="13"/>
        <v>18.671299999999992</v>
      </c>
      <c r="BD131" s="15">
        <f t="shared" si="14"/>
        <v>120</v>
      </c>
      <c r="BE131" s="15">
        <f t="shared" si="20"/>
        <v>1.570797024703857</v>
      </c>
      <c r="BF131" s="15">
        <f t="shared" si="15"/>
        <v>2.6561999516257705E-12</v>
      </c>
      <c r="BG131" s="15">
        <f t="shared" si="16"/>
        <v>0</v>
      </c>
      <c r="BH131" s="15">
        <f t="shared" si="17"/>
        <v>0</v>
      </c>
    </row>
    <row r="132" spans="50:60" x14ac:dyDescent="0.25">
      <c r="AX132" s="15">
        <f t="shared" si="11"/>
        <v>121</v>
      </c>
      <c r="AY132" s="15">
        <f t="shared" si="18"/>
        <v>0.83911290287154738</v>
      </c>
      <c r="AZ132" s="15">
        <f t="shared" si="19"/>
        <v>0.44718788894512823</v>
      </c>
      <c r="BA132" s="15">
        <f t="shared" si="12"/>
        <v>4.1000000000000003E-3</v>
      </c>
      <c r="BB132" s="15">
        <f t="shared" si="13"/>
        <v>18.675399999999993</v>
      </c>
      <c r="BD132" s="15">
        <f t="shared" si="14"/>
        <v>121</v>
      </c>
      <c r="BE132" s="15">
        <f t="shared" si="20"/>
        <v>1.5707970614359079</v>
      </c>
      <c r="BF132" s="15">
        <f t="shared" si="15"/>
        <v>2.9431578444398467E-12</v>
      </c>
      <c r="BG132" s="15">
        <f t="shared" si="16"/>
        <v>0</v>
      </c>
      <c r="BH132" s="15">
        <f t="shared" si="17"/>
        <v>0</v>
      </c>
    </row>
    <row r="133" spans="50:60" x14ac:dyDescent="0.25">
      <c r="AX133" s="15">
        <f t="shared" si="11"/>
        <v>122</v>
      </c>
      <c r="AY133" s="15">
        <f t="shared" si="18"/>
        <v>0.8482589915856531</v>
      </c>
      <c r="AZ133" s="15">
        <f t="shared" si="19"/>
        <v>0.42638379739168231</v>
      </c>
      <c r="BA133" s="15">
        <f t="shared" si="12"/>
        <v>3.8999999999999998E-3</v>
      </c>
      <c r="BB133" s="15">
        <f t="shared" si="13"/>
        <v>18.679299999999994</v>
      </c>
      <c r="BD133" s="15">
        <f t="shared" si="14"/>
        <v>122</v>
      </c>
      <c r="BE133" s="15">
        <f t="shared" si="20"/>
        <v>1.5707970981679589</v>
      </c>
      <c r="BF133" s="15">
        <f t="shared" si="15"/>
        <v>3.244831526789943E-12</v>
      </c>
      <c r="BG133" s="15">
        <f t="shared" si="16"/>
        <v>0</v>
      </c>
      <c r="BH133" s="15">
        <f t="shared" si="17"/>
        <v>0</v>
      </c>
    </row>
    <row r="134" spans="50:60" x14ac:dyDescent="0.25">
      <c r="AX134" s="15">
        <f t="shared" si="11"/>
        <v>123</v>
      </c>
      <c r="AY134" s="15">
        <f t="shared" si="18"/>
        <v>0.85740508029975881</v>
      </c>
      <c r="AZ134" s="15">
        <f t="shared" si="19"/>
        <v>0.40650563916805765</v>
      </c>
      <c r="BA134" s="15">
        <f t="shared" si="12"/>
        <v>3.8E-3</v>
      </c>
      <c r="BB134" s="15">
        <f t="shared" si="13"/>
        <v>18.683099999999992</v>
      </c>
      <c r="BD134" s="15">
        <f t="shared" si="14"/>
        <v>123</v>
      </c>
      <c r="BE134" s="15">
        <f t="shared" si="20"/>
        <v>1.5707971349000098</v>
      </c>
      <c r="BF134" s="15">
        <f t="shared" si="15"/>
        <v>3.5612209986760617E-12</v>
      </c>
      <c r="BG134" s="15">
        <f t="shared" si="16"/>
        <v>0</v>
      </c>
      <c r="BH134" s="15">
        <f t="shared" si="17"/>
        <v>0</v>
      </c>
    </row>
    <row r="135" spans="50:60" x14ac:dyDescent="0.25">
      <c r="AX135" s="15">
        <f t="shared" si="11"/>
        <v>124</v>
      </c>
      <c r="AY135" s="15">
        <f t="shared" si="18"/>
        <v>0.86655116901386453</v>
      </c>
      <c r="AZ135" s="15">
        <f t="shared" si="19"/>
        <v>0.38751198103748602</v>
      </c>
      <c r="BA135" s="15">
        <f t="shared" si="12"/>
        <v>3.5999999999999999E-3</v>
      </c>
      <c r="BB135" s="15">
        <f t="shared" si="13"/>
        <v>18.686699999999991</v>
      </c>
      <c r="BD135" s="15">
        <f t="shared" si="14"/>
        <v>124</v>
      </c>
      <c r="BE135" s="15">
        <f t="shared" si="20"/>
        <v>1.5707971716320608</v>
      </c>
      <c r="BF135" s="15">
        <f t="shared" si="15"/>
        <v>3.8923262600982073E-12</v>
      </c>
      <c r="BG135" s="15">
        <f t="shared" si="16"/>
        <v>0</v>
      </c>
      <c r="BH135" s="15">
        <f t="shared" si="17"/>
        <v>0</v>
      </c>
    </row>
    <row r="136" spans="50:60" x14ac:dyDescent="0.25">
      <c r="AX136" s="15">
        <f t="shared" si="11"/>
        <v>125</v>
      </c>
      <c r="AY136" s="15">
        <f t="shared" si="18"/>
        <v>0.87569725772797025</v>
      </c>
      <c r="AZ136" s="15">
        <f t="shared" si="19"/>
        <v>0.36936324508129359</v>
      </c>
      <c r="BA136" s="15">
        <f t="shared" si="12"/>
        <v>3.3999999999999998E-3</v>
      </c>
      <c r="BB136" s="15">
        <f t="shared" si="13"/>
        <v>18.69009999999999</v>
      </c>
      <c r="BD136" s="15">
        <f t="shared" si="14"/>
        <v>125</v>
      </c>
      <c r="BE136" s="15">
        <f t="shared" si="20"/>
        <v>1.5707972083641117</v>
      </c>
      <c r="BF136" s="15">
        <f t="shared" si="15"/>
        <v>4.2381473110563809E-12</v>
      </c>
      <c r="BG136" s="15">
        <f t="shared" si="16"/>
        <v>0</v>
      </c>
      <c r="BH136" s="15">
        <f t="shared" si="17"/>
        <v>0</v>
      </c>
    </row>
    <row r="137" spans="50:60" x14ac:dyDescent="0.25">
      <c r="AX137" s="15">
        <f t="shared" si="11"/>
        <v>126</v>
      </c>
      <c r="AY137" s="15">
        <f t="shared" si="18"/>
        <v>0.88484334644207596</v>
      </c>
      <c r="AZ137" s="15">
        <f t="shared" si="19"/>
        <v>0.35202162783981206</v>
      </c>
      <c r="BA137" s="15">
        <f t="shared" si="12"/>
        <v>3.2000000000000002E-3</v>
      </c>
      <c r="BB137" s="15">
        <f t="shared" si="13"/>
        <v>18.69329999999999</v>
      </c>
      <c r="BD137" s="15">
        <f t="shared" si="14"/>
        <v>126</v>
      </c>
      <c r="BE137" s="15">
        <f t="shared" si="20"/>
        <v>1.5707972450961627</v>
      </c>
      <c r="BF137" s="15">
        <f t="shared" si="15"/>
        <v>4.5986841515505835E-12</v>
      </c>
      <c r="BG137" s="15">
        <f t="shared" si="16"/>
        <v>0</v>
      </c>
      <c r="BH137" s="15">
        <f t="shared" si="17"/>
        <v>0</v>
      </c>
    </row>
    <row r="138" spans="50:60" x14ac:dyDescent="0.25">
      <c r="AX138" s="15">
        <f t="shared" si="11"/>
        <v>127</v>
      </c>
      <c r="AY138" s="15">
        <f t="shared" si="18"/>
        <v>0.89398943515618168</v>
      </c>
      <c r="AZ138" s="15">
        <f t="shared" si="19"/>
        <v>0.33545102279956773</v>
      </c>
      <c r="BA138" s="15">
        <f t="shared" si="12"/>
        <v>3.0999999999999999E-3</v>
      </c>
      <c r="BB138" s="15">
        <f t="shared" si="13"/>
        <v>18.69639999999999</v>
      </c>
      <c r="BD138" s="15">
        <f t="shared" si="14"/>
        <v>127</v>
      </c>
      <c r="BE138" s="15">
        <f t="shared" si="20"/>
        <v>1.5707972818282137</v>
      </c>
      <c r="BF138" s="15">
        <f t="shared" si="15"/>
        <v>4.9739367815808206E-12</v>
      </c>
      <c r="BG138" s="15">
        <f t="shared" si="16"/>
        <v>0</v>
      </c>
      <c r="BH138" s="15">
        <f t="shared" si="17"/>
        <v>0</v>
      </c>
    </row>
    <row r="139" spans="50:60" x14ac:dyDescent="0.25">
      <c r="AX139" s="15">
        <f t="shared" si="11"/>
        <v>128</v>
      </c>
      <c r="AY139" s="15">
        <f t="shared" si="18"/>
        <v>0.90313552387028739</v>
      </c>
      <c r="AZ139" s="15">
        <f t="shared" si="19"/>
        <v>0.31961694610426206</v>
      </c>
      <c r="BA139" s="15">
        <f t="shared" si="12"/>
        <v>2.8999999999999998E-3</v>
      </c>
      <c r="BB139" s="15">
        <f t="shared" si="13"/>
        <v>18.69929999999999</v>
      </c>
      <c r="BD139" s="15">
        <f t="shared" si="14"/>
        <v>128</v>
      </c>
      <c r="BE139" s="15">
        <f t="shared" si="20"/>
        <v>1.5707973185602646</v>
      </c>
      <c r="BF139" s="15">
        <f t="shared" si="15"/>
        <v>5.3639052011470931E-12</v>
      </c>
      <c r="BG139" s="15">
        <f t="shared" si="16"/>
        <v>0</v>
      </c>
      <c r="BH139" s="15">
        <f t="shared" si="17"/>
        <v>0</v>
      </c>
    </row>
    <row r="140" spans="50:60" x14ac:dyDescent="0.25">
      <c r="AX140" s="15">
        <f t="shared" si="11"/>
        <v>129</v>
      </c>
      <c r="AY140" s="15">
        <f t="shared" si="18"/>
        <v>0.91228161258439311</v>
      </c>
      <c r="AZ140" s="15">
        <f t="shared" si="19"/>
        <v>0.30448646537037566</v>
      </c>
      <c r="BA140" s="15">
        <f t="shared" si="12"/>
        <v>2.8E-3</v>
      </c>
      <c r="BB140" s="15">
        <f t="shared" si="13"/>
        <v>18.702099999999991</v>
      </c>
      <c r="BD140" s="15">
        <f t="shared" si="14"/>
        <v>129</v>
      </c>
      <c r="BE140" s="15">
        <f t="shared" si="20"/>
        <v>1.5707973552923156</v>
      </c>
      <c r="BF140" s="15">
        <f t="shared" si="15"/>
        <v>5.7685894102494082E-12</v>
      </c>
      <c r="BG140" s="15">
        <f t="shared" si="16"/>
        <v>0</v>
      </c>
      <c r="BH140" s="15">
        <f t="shared" si="17"/>
        <v>0</v>
      </c>
    </row>
    <row r="141" spans="50:60" x14ac:dyDescent="0.25">
      <c r="AX141" s="15">
        <f t="shared" ref="AX141:AX204" si="21">IF(AY141="","",AX140+1)</f>
        <v>130</v>
      </c>
      <c r="AY141" s="15">
        <f t="shared" si="18"/>
        <v>0.92142770129849882</v>
      </c>
      <c r="AZ141" s="15">
        <f t="shared" si="19"/>
        <v>0.29002813149155632</v>
      </c>
      <c r="BA141" s="15">
        <f t="shared" ref="BA141:BA204" si="22">IF(AY141="","",ROUNDDOWN(((AZ140+AZ141)*$AY$7)/2,4))</f>
        <v>2.7000000000000001E-3</v>
      </c>
      <c r="BB141" s="15">
        <f t="shared" ref="BB141:BB204" si="23">IF(AY141="","",BB140+BA141)</f>
        <v>18.704799999999992</v>
      </c>
      <c r="BD141" s="15">
        <f t="shared" ref="BD141:BD204" si="24">IF(BE141="","",BD140+1)</f>
        <v>130</v>
      </c>
      <c r="BE141" s="15">
        <f t="shared" si="20"/>
        <v>1.5707973920243665</v>
      </c>
      <c r="BF141" s="15">
        <f t="shared" ref="BF141:BF204" si="25">POWER(COS(BE141),2)*EXP($AV$3*($A$12/2*SIN(BE141)-$E$3))</f>
        <v>6.1879894088877627E-12</v>
      </c>
      <c r="BG141" s="15">
        <f t="shared" ref="BG141:BG204" si="26">IF(BE141="","",ROUNDDOWN(((BF140+BF141)*$BE$7)/2,4))</f>
        <v>0</v>
      </c>
      <c r="BH141" s="15">
        <f t="shared" ref="BH141:BH204" si="27">IF(BE141="","",BH140+BG141)</f>
        <v>0</v>
      </c>
    </row>
    <row r="142" spans="50:60" x14ac:dyDescent="0.25">
      <c r="AX142" s="15">
        <f t="shared" si="21"/>
        <v>131</v>
      </c>
      <c r="AY142" s="15">
        <f t="shared" ref="AY142:AY205" si="28">AY141+$AY$7</f>
        <v>0.93057379001260454</v>
      </c>
      <c r="AZ142" s="15">
        <f t="shared" ref="AZ142:AZ205" si="29">POWER(COS(AY142),2)*EXP($AV$3*($A$16/2*SIN(AY142)-$E$3))</f>
        <v>0.27621191331927536</v>
      </c>
      <c r="BA142" s="15">
        <f t="shared" si="22"/>
        <v>2.5000000000000001E-3</v>
      </c>
      <c r="BB142" s="15">
        <f t="shared" si="23"/>
        <v>18.707299999999993</v>
      </c>
      <c r="BD142" s="15">
        <f t="shared" si="24"/>
        <v>131</v>
      </c>
      <c r="BE142" s="15">
        <f t="shared" ref="BE142:BE205" si="30">BE141+$BE$7</f>
        <v>1.5707974287564175</v>
      </c>
      <c r="BF142" s="15">
        <f t="shared" si="25"/>
        <v>6.6221051970621638E-12</v>
      </c>
      <c r="BG142" s="15">
        <f t="shared" si="26"/>
        <v>0</v>
      </c>
      <c r="BH142" s="15">
        <f t="shared" si="27"/>
        <v>0</v>
      </c>
    </row>
    <row r="143" spans="50:60" x14ac:dyDescent="0.25">
      <c r="AX143" s="15">
        <f t="shared" si="21"/>
        <v>132</v>
      </c>
      <c r="AY143" s="15">
        <f t="shared" si="28"/>
        <v>0.93971987872671026</v>
      </c>
      <c r="AZ143" s="15">
        <f t="shared" si="29"/>
        <v>0.26300913511054835</v>
      </c>
      <c r="BA143" s="15">
        <f t="shared" si="22"/>
        <v>2.3999999999999998E-3</v>
      </c>
      <c r="BB143" s="15">
        <f t="shared" si="23"/>
        <v>18.709699999999994</v>
      </c>
      <c r="BD143" s="15">
        <f t="shared" si="24"/>
        <v>132</v>
      </c>
      <c r="BE143" s="15">
        <f t="shared" si="30"/>
        <v>1.5707974654884684</v>
      </c>
      <c r="BF143" s="15">
        <f t="shared" si="25"/>
        <v>7.0709367747726141E-12</v>
      </c>
      <c r="BG143" s="15">
        <f t="shared" si="26"/>
        <v>0</v>
      </c>
      <c r="BH143" s="15">
        <f t="shared" si="27"/>
        <v>0</v>
      </c>
    </row>
    <row r="144" spans="50:60" x14ac:dyDescent="0.25">
      <c r="AX144" s="15">
        <f t="shared" si="21"/>
        <v>133</v>
      </c>
      <c r="AY144" s="15">
        <f t="shared" si="28"/>
        <v>0.94886596744081597</v>
      </c>
      <c r="AZ144" s="15">
        <f t="shared" si="29"/>
        <v>0.2503924166367984</v>
      </c>
      <c r="BA144" s="15">
        <f t="shared" si="22"/>
        <v>2.3E-3</v>
      </c>
      <c r="BB144" s="15">
        <f t="shared" si="23"/>
        <v>18.711999999999996</v>
      </c>
      <c r="BD144" s="15">
        <f t="shared" si="24"/>
        <v>133</v>
      </c>
      <c r="BE144" s="15">
        <f t="shared" si="30"/>
        <v>1.5707975022205194</v>
      </c>
      <c r="BF144" s="15">
        <f t="shared" si="25"/>
        <v>7.5344841420191167E-12</v>
      </c>
      <c r="BG144" s="15">
        <f t="shared" si="26"/>
        <v>0</v>
      </c>
      <c r="BH144" s="15">
        <f t="shared" si="27"/>
        <v>0</v>
      </c>
    </row>
    <row r="145" spans="50:60" x14ac:dyDescent="0.25">
      <c r="AX145" s="15">
        <f t="shared" si="21"/>
        <v>134</v>
      </c>
      <c r="AY145" s="15">
        <f t="shared" si="28"/>
        <v>0.95801205615492169</v>
      </c>
      <c r="AZ145" s="15">
        <f t="shared" si="29"/>
        <v>0.23833561585120736</v>
      </c>
      <c r="BA145" s="15">
        <f t="shared" si="22"/>
        <v>2.2000000000000001E-3</v>
      </c>
      <c r="BB145" s="15">
        <f t="shared" si="23"/>
        <v>18.714199999999995</v>
      </c>
      <c r="BD145" s="15">
        <f t="shared" si="24"/>
        <v>134</v>
      </c>
      <c r="BE145" s="15">
        <f t="shared" si="30"/>
        <v>1.5707975389525703</v>
      </c>
      <c r="BF145" s="15">
        <f t="shared" si="25"/>
        <v>8.0127472988016748E-12</v>
      </c>
      <c r="BG145" s="15">
        <f t="shared" si="26"/>
        <v>0</v>
      </c>
      <c r="BH145" s="15">
        <f t="shared" si="27"/>
        <v>0</v>
      </c>
    </row>
    <row r="146" spans="50:60" x14ac:dyDescent="0.25">
      <c r="AX146" s="15">
        <f t="shared" si="21"/>
        <v>135</v>
      </c>
      <c r="AY146" s="15">
        <f t="shared" si="28"/>
        <v>0.9671581448690274</v>
      </c>
      <c r="AZ146" s="15">
        <f t="shared" si="29"/>
        <v>0.22681377401511543</v>
      </c>
      <c r="BA146" s="15">
        <f t="shared" si="22"/>
        <v>2.0999999999999999E-3</v>
      </c>
      <c r="BB146" s="15">
        <f t="shared" si="23"/>
        <v>18.716299999999993</v>
      </c>
      <c r="BD146" s="15">
        <f t="shared" si="24"/>
        <v>135</v>
      </c>
      <c r="BE146" s="15">
        <f t="shared" si="30"/>
        <v>1.5707975756846213</v>
      </c>
      <c r="BF146" s="15">
        <f t="shared" si="25"/>
        <v>8.5057262451202933E-12</v>
      </c>
      <c r="BG146" s="15">
        <f t="shared" si="26"/>
        <v>0</v>
      </c>
      <c r="BH146" s="15">
        <f t="shared" si="27"/>
        <v>0</v>
      </c>
    </row>
    <row r="147" spans="50:60" x14ac:dyDescent="0.25">
      <c r="AX147" s="15">
        <f t="shared" si="21"/>
        <v>136</v>
      </c>
      <c r="AY147" s="15">
        <f t="shared" si="28"/>
        <v>0.97630423358313312</v>
      </c>
      <c r="AZ147" s="15">
        <f t="shared" si="29"/>
        <v>0.21580306318722253</v>
      </c>
      <c r="BA147" s="15">
        <f t="shared" si="22"/>
        <v>2E-3</v>
      </c>
      <c r="BB147" s="15">
        <f t="shared" si="23"/>
        <v>18.718299999999992</v>
      </c>
      <c r="BD147" s="15">
        <f t="shared" si="24"/>
        <v>136</v>
      </c>
      <c r="BE147" s="15">
        <f t="shared" si="30"/>
        <v>1.5707976124166723</v>
      </c>
      <c r="BF147" s="15">
        <f t="shared" si="25"/>
        <v>9.0134209809749787E-12</v>
      </c>
      <c r="BG147" s="15">
        <f t="shared" si="26"/>
        <v>0</v>
      </c>
      <c r="BH147" s="15">
        <f t="shared" si="27"/>
        <v>0</v>
      </c>
    </row>
    <row r="148" spans="50:60" x14ac:dyDescent="0.25">
      <c r="AX148" s="15">
        <f t="shared" si="21"/>
        <v>137</v>
      </c>
      <c r="AY148" s="15">
        <f t="shared" si="28"/>
        <v>0.98545032229723883</v>
      </c>
      <c r="AZ148" s="15">
        <f t="shared" si="29"/>
        <v>0.2052807359824782</v>
      </c>
      <c r="BA148" s="15">
        <f t="shared" si="22"/>
        <v>1.9E-3</v>
      </c>
      <c r="BB148" s="15">
        <f t="shared" si="23"/>
        <v>18.720199999999991</v>
      </c>
      <c r="BD148" s="15">
        <f t="shared" si="24"/>
        <v>137</v>
      </c>
      <c r="BE148" s="15">
        <f t="shared" si="30"/>
        <v>1.5707976491487232</v>
      </c>
      <c r="BF148" s="15">
        <f t="shared" si="25"/>
        <v>9.5358315063657278E-12</v>
      </c>
      <c r="BG148" s="15">
        <f t="shared" si="26"/>
        <v>0</v>
      </c>
      <c r="BH148" s="15">
        <f t="shared" si="27"/>
        <v>0</v>
      </c>
    </row>
    <row r="149" spans="50:60" x14ac:dyDescent="0.25">
      <c r="AX149" s="15">
        <f t="shared" si="21"/>
        <v>138</v>
      </c>
      <c r="AY149" s="15">
        <f t="shared" si="28"/>
        <v>0.99459641101134455</v>
      </c>
      <c r="AZ149" s="15">
        <f t="shared" si="29"/>
        <v>0.19522507751063636</v>
      </c>
      <c r="BA149" s="15">
        <f t="shared" si="22"/>
        <v>1.8E-3</v>
      </c>
      <c r="BB149" s="15">
        <f t="shared" si="23"/>
        <v>18.721999999999991</v>
      </c>
      <c r="BD149" s="15">
        <f t="shared" si="24"/>
        <v>138</v>
      </c>
      <c r="BE149" s="15">
        <f t="shared" si="30"/>
        <v>1.5707976858807742</v>
      </c>
      <c r="BF149" s="15">
        <f t="shared" si="25"/>
        <v>1.007295782129255E-11</v>
      </c>
      <c r="BG149" s="15">
        <f t="shared" si="26"/>
        <v>0</v>
      </c>
      <c r="BH149" s="15">
        <f t="shared" si="27"/>
        <v>0</v>
      </c>
    </row>
    <row r="150" spans="50:60" x14ac:dyDescent="0.25">
      <c r="AX150" s="15">
        <f t="shared" si="21"/>
        <v>139</v>
      </c>
      <c r="AY150" s="15">
        <f t="shared" si="28"/>
        <v>1.0037424997254503</v>
      </c>
      <c r="AZ150" s="15">
        <f t="shared" si="29"/>
        <v>0.18561535940748999</v>
      </c>
      <c r="BA150" s="15">
        <f t="shared" si="22"/>
        <v>1.6999999999999999E-3</v>
      </c>
      <c r="BB150" s="15">
        <f t="shared" si="23"/>
        <v>18.72369999999999</v>
      </c>
      <c r="BD150" s="15">
        <f t="shared" si="24"/>
        <v>139</v>
      </c>
      <c r="BE150" s="15">
        <f t="shared" si="30"/>
        <v>1.5707977226128251</v>
      </c>
      <c r="BF150" s="15">
        <f t="shared" si="25"/>
        <v>1.0624799925755443E-11</v>
      </c>
      <c r="BG150" s="15">
        <f t="shared" si="26"/>
        <v>0</v>
      </c>
      <c r="BH150" s="15">
        <f t="shared" si="27"/>
        <v>0</v>
      </c>
    </row>
    <row r="151" spans="50:60" x14ac:dyDescent="0.25">
      <c r="AX151" s="15">
        <f t="shared" si="21"/>
        <v>140</v>
      </c>
      <c r="AY151" s="15">
        <f t="shared" si="28"/>
        <v>1.012888588439556</v>
      </c>
      <c r="AZ151" s="15">
        <f t="shared" si="29"/>
        <v>0.1764317958747765</v>
      </c>
      <c r="BA151" s="15">
        <f t="shared" si="22"/>
        <v>1.6000000000000001E-3</v>
      </c>
      <c r="BB151" s="15">
        <f t="shared" si="23"/>
        <v>18.72529999999999</v>
      </c>
      <c r="BD151" s="15">
        <f t="shared" si="24"/>
        <v>140</v>
      </c>
      <c r="BE151" s="15">
        <f t="shared" si="30"/>
        <v>1.5707977593448761</v>
      </c>
      <c r="BF151" s="15">
        <f t="shared" si="25"/>
        <v>1.1191357819754421E-11</v>
      </c>
      <c r="BG151" s="15">
        <f t="shared" si="26"/>
        <v>0</v>
      </c>
      <c r="BH151" s="15">
        <f t="shared" si="27"/>
        <v>0</v>
      </c>
    </row>
    <row r="152" spans="50:60" x14ac:dyDescent="0.25">
      <c r="AX152" s="15">
        <f t="shared" si="21"/>
        <v>141</v>
      </c>
      <c r="AY152" s="15">
        <f t="shared" si="28"/>
        <v>1.0220346771536617</v>
      </c>
      <c r="AZ152" s="15">
        <f t="shared" si="29"/>
        <v>0.16765550164766979</v>
      </c>
      <c r="BA152" s="15">
        <f t="shared" si="22"/>
        <v>1.5E-3</v>
      </c>
      <c r="BB152" s="15">
        <f t="shared" si="23"/>
        <v>18.72679999999999</v>
      </c>
      <c r="BD152" s="15">
        <f t="shared" si="24"/>
        <v>141</v>
      </c>
      <c r="BE152" s="15">
        <f t="shared" si="30"/>
        <v>1.570797796076927</v>
      </c>
      <c r="BF152" s="15">
        <f t="shared" si="25"/>
        <v>1.1772631503289483E-11</v>
      </c>
      <c r="BG152" s="15">
        <f t="shared" si="26"/>
        <v>0</v>
      </c>
      <c r="BH152" s="15">
        <f t="shared" si="27"/>
        <v>0</v>
      </c>
    </row>
    <row r="153" spans="50:60" x14ac:dyDescent="0.25">
      <c r="AX153" s="15">
        <f t="shared" si="21"/>
        <v>142</v>
      </c>
      <c r="AY153" s="15">
        <f t="shared" si="28"/>
        <v>1.0311807658677674</v>
      </c>
      <c r="AZ153" s="15">
        <f t="shared" si="29"/>
        <v>0.15926845181162508</v>
      </c>
      <c r="BA153" s="15">
        <f t="shared" si="22"/>
        <v>1.4E-3</v>
      </c>
      <c r="BB153" s="15">
        <f t="shared" si="23"/>
        <v>18.72819999999999</v>
      </c>
      <c r="BD153" s="15">
        <f t="shared" si="24"/>
        <v>142</v>
      </c>
      <c r="BE153" s="15">
        <f t="shared" si="30"/>
        <v>1.570797832808978</v>
      </c>
      <c r="BF153" s="15">
        <f t="shared" si="25"/>
        <v>1.2368620976360639E-11</v>
      </c>
      <c r="BG153" s="15">
        <f t="shared" si="26"/>
        <v>0</v>
      </c>
      <c r="BH153" s="15">
        <f t="shared" si="27"/>
        <v>0</v>
      </c>
    </row>
    <row r="154" spans="50:60" x14ac:dyDescent="0.25">
      <c r="AX154" s="15">
        <f t="shared" si="21"/>
        <v>143</v>
      </c>
      <c r="AY154" s="15">
        <f t="shared" si="28"/>
        <v>1.0403268545818731</v>
      </c>
      <c r="AZ154" s="15">
        <f t="shared" si="29"/>
        <v>0.1512534433931495</v>
      </c>
      <c r="BA154" s="15">
        <f t="shared" si="22"/>
        <v>1.4E-3</v>
      </c>
      <c r="BB154" s="15">
        <f t="shared" si="23"/>
        <v>18.729599999999991</v>
      </c>
      <c r="BD154" s="15">
        <f t="shared" si="24"/>
        <v>143</v>
      </c>
      <c r="BE154" s="15">
        <f t="shared" si="30"/>
        <v>1.570797869541029</v>
      </c>
      <c r="BF154" s="15">
        <f t="shared" si="25"/>
        <v>1.297932623896788E-11</v>
      </c>
      <c r="BG154" s="15">
        <f t="shared" si="26"/>
        <v>0</v>
      </c>
      <c r="BH154" s="15">
        <f t="shared" si="27"/>
        <v>0</v>
      </c>
    </row>
    <row r="155" spans="50:60" x14ac:dyDescent="0.25">
      <c r="AX155" s="15">
        <f t="shared" si="21"/>
        <v>144</v>
      </c>
      <c r="AY155" s="15">
        <f t="shared" si="28"/>
        <v>1.0494729432959788</v>
      </c>
      <c r="AZ155" s="15">
        <f t="shared" si="29"/>
        <v>0.14359405865178845</v>
      </c>
      <c r="BA155" s="15">
        <f t="shared" si="22"/>
        <v>1.2999999999999999E-3</v>
      </c>
      <c r="BB155" s="15">
        <f t="shared" si="23"/>
        <v>18.730899999999991</v>
      </c>
      <c r="BD155" s="15">
        <f t="shared" si="24"/>
        <v>144</v>
      </c>
      <c r="BE155" s="15">
        <f t="shared" si="30"/>
        <v>1.5707979062730799</v>
      </c>
      <c r="BF155" s="15">
        <f t="shared" si="25"/>
        <v>1.3604747291111218E-11</v>
      </c>
      <c r="BG155" s="15">
        <f t="shared" si="26"/>
        <v>0</v>
      </c>
      <c r="BH155" s="15">
        <f t="shared" si="27"/>
        <v>0</v>
      </c>
    </row>
    <row r="156" spans="50:60" x14ac:dyDescent="0.25">
      <c r="AX156" s="15">
        <f t="shared" si="21"/>
        <v>145</v>
      </c>
      <c r="AY156" s="15">
        <f t="shared" si="28"/>
        <v>1.0586190320100846</v>
      </c>
      <c r="AZ156" s="15">
        <f t="shared" si="29"/>
        <v>0.13627463000329315</v>
      </c>
      <c r="BA156" s="15">
        <f t="shared" si="22"/>
        <v>1.1999999999999999E-3</v>
      </c>
      <c r="BB156" s="15">
        <f t="shared" si="23"/>
        <v>18.732099999999992</v>
      </c>
      <c r="BD156" s="15">
        <f t="shared" si="24"/>
        <v>145</v>
      </c>
      <c r="BE156" s="15">
        <f t="shared" si="30"/>
        <v>1.5707979430051309</v>
      </c>
      <c r="BF156" s="15">
        <f t="shared" si="25"/>
        <v>1.4244884132790662E-11</v>
      </c>
      <c r="BG156" s="15">
        <f t="shared" si="26"/>
        <v>0</v>
      </c>
      <c r="BH156" s="15">
        <f t="shared" si="27"/>
        <v>0</v>
      </c>
    </row>
    <row r="157" spans="50:60" x14ac:dyDescent="0.25">
      <c r="AX157" s="15">
        <f t="shared" si="21"/>
        <v>146</v>
      </c>
      <c r="AY157" s="15">
        <f t="shared" si="28"/>
        <v>1.0677651207241903</v>
      </c>
      <c r="AZ157" s="15">
        <f t="shared" si="29"/>
        <v>0.12928020650652222</v>
      </c>
      <c r="BA157" s="15">
        <f t="shared" si="22"/>
        <v>1.1999999999999999E-3</v>
      </c>
      <c r="BB157" s="15">
        <f t="shared" si="23"/>
        <v>18.733299999999993</v>
      </c>
      <c r="BD157" s="15">
        <f t="shared" si="24"/>
        <v>146</v>
      </c>
      <c r="BE157" s="15">
        <f t="shared" si="30"/>
        <v>1.5707979797371818</v>
      </c>
      <c r="BF157" s="15">
        <f t="shared" si="25"/>
        <v>1.4899736764006213E-11</v>
      </c>
      <c r="BG157" s="15">
        <f t="shared" si="26"/>
        <v>0</v>
      </c>
      <c r="BH157" s="15">
        <f t="shared" si="27"/>
        <v>0</v>
      </c>
    </row>
    <row r="158" spans="50:60" x14ac:dyDescent="0.25">
      <c r="AX158" s="15">
        <f t="shared" si="21"/>
        <v>147</v>
      </c>
      <c r="AY158" s="15">
        <f t="shared" si="28"/>
        <v>1.076911209438296</v>
      </c>
      <c r="AZ158" s="15">
        <f t="shared" si="29"/>
        <v>0.12259652184916776</v>
      </c>
      <c r="BA158" s="15">
        <f t="shared" si="22"/>
        <v>1.1000000000000001E-3</v>
      </c>
      <c r="BB158" s="15">
        <f t="shared" si="23"/>
        <v>18.734399999999994</v>
      </c>
      <c r="BD158" s="15">
        <f t="shared" si="24"/>
        <v>147</v>
      </c>
      <c r="BE158" s="15">
        <f t="shared" si="30"/>
        <v>1.5707980164692328</v>
      </c>
      <c r="BF158" s="15">
        <f t="shared" si="25"/>
        <v>1.5569305184757883E-11</v>
      </c>
      <c r="BG158" s="15">
        <f t="shared" si="26"/>
        <v>0</v>
      </c>
      <c r="BH158" s="15">
        <f t="shared" si="27"/>
        <v>0</v>
      </c>
    </row>
    <row r="159" spans="50:60" x14ac:dyDescent="0.25">
      <c r="AX159" s="15">
        <f t="shared" si="21"/>
        <v>148</v>
      </c>
      <c r="AY159" s="15">
        <f t="shared" si="28"/>
        <v>1.0860572981524017</v>
      </c>
      <c r="AZ159" s="15">
        <f t="shared" si="29"/>
        <v>0.11620996376984889</v>
      </c>
      <c r="BA159" s="15">
        <f t="shared" si="22"/>
        <v>1E-3</v>
      </c>
      <c r="BB159" s="15">
        <f t="shared" si="23"/>
        <v>18.735399999999995</v>
      </c>
      <c r="BD159" s="15">
        <f t="shared" si="24"/>
        <v>148</v>
      </c>
      <c r="BE159" s="15">
        <f t="shared" si="30"/>
        <v>1.5707980532012837</v>
      </c>
      <c r="BF159" s="15">
        <f t="shared" si="25"/>
        <v>1.6253589395045669E-11</v>
      </c>
      <c r="BG159" s="15">
        <f t="shared" si="26"/>
        <v>0</v>
      </c>
      <c r="BH159" s="15">
        <f t="shared" si="27"/>
        <v>0</v>
      </c>
    </row>
    <row r="160" spans="50:60" x14ac:dyDescent="0.25">
      <c r="AX160" s="15">
        <f t="shared" si="21"/>
        <v>149</v>
      </c>
      <c r="AY160" s="15">
        <f t="shared" si="28"/>
        <v>1.0952033868665074</v>
      </c>
      <c r="AZ160" s="15">
        <f t="shared" si="29"/>
        <v>0.11010754485651564</v>
      </c>
      <c r="BA160" s="15">
        <f t="shared" si="22"/>
        <v>1E-3</v>
      </c>
      <c r="BB160" s="15">
        <f t="shared" si="23"/>
        <v>18.736399999999996</v>
      </c>
      <c r="BD160" s="15">
        <f t="shared" si="24"/>
        <v>149</v>
      </c>
      <c r="BE160" s="15">
        <f t="shared" si="30"/>
        <v>1.5707980899333347</v>
      </c>
      <c r="BF160" s="15">
        <f t="shared" si="25"/>
        <v>1.6952589394869573E-11</v>
      </c>
      <c r="BG160" s="15">
        <f t="shared" si="26"/>
        <v>0</v>
      </c>
      <c r="BH160" s="15">
        <f t="shared" si="27"/>
        <v>0</v>
      </c>
    </row>
    <row r="161" spans="50:60" x14ac:dyDescent="0.25">
      <c r="AX161" s="15">
        <f t="shared" si="21"/>
        <v>150</v>
      </c>
      <c r="AY161" s="15">
        <f t="shared" si="28"/>
        <v>1.1043494755806131</v>
      </c>
      <c r="AZ161" s="15">
        <f t="shared" si="29"/>
        <v>0.10427687466342837</v>
      </c>
      <c r="BA161" s="15">
        <f t="shared" si="22"/>
        <v>8.9999999999999998E-4</v>
      </c>
      <c r="BB161" s="15">
        <f t="shared" si="23"/>
        <v>18.737299999999998</v>
      </c>
      <c r="BD161" s="15">
        <f t="shared" si="24"/>
        <v>150</v>
      </c>
      <c r="BE161" s="15">
        <f t="shared" si="30"/>
        <v>1.5707981266653857</v>
      </c>
      <c r="BF161" s="15">
        <f t="shared" si="25"/>
        <v>1.7666305184229613E-11</v>
      </c>
      <c r="BG161" s="15">
        <f t="shared" si="26"/>
        <v>0</v>
      </c>
      <c r="BH161" s="15">
        <f t="shared" si="27"/>
        <v>0</v>
      </c>
    </row>
    <row r="162" spans="50:60" x14ac:dyDescent="0.25">
      <c r="AX162" s="15">
        <f t="shared" si="21"/>
        <v>151</v>
      </c>
      <c r="AY162" s="15">
        <f t="shared" si="28"/>
        <v>1.1134955642947189</v>
      </c>
      <c r="AZ162" s="15">
        <f t="shared" si="29"/>
        <v>9.870613309123423E-2</v>
      </c>
      <c r="BA162" s="15">
        <f t="shared" si="22"/>
        <v>8.9999999999999998E-4</v>
      </c>
      <c r="BB162" s="15">
        <f t="shared" si="23"/>
        <v>18.738199999999999</v>
      </c>
      <c r="BD162" s="15">
        <f t="shared" si="24"/>
        <v>151</v>
      </c>
      <c r="BE162" s="15">
        <f t="shared" si="30"/>
        <v>1.5707981633974366</v>
      </c>
      <c r="BF162" s="15">
        <f t="shared" si="25"/>
        <v>1.8394736763125779E-11</v>
      </c>
      <c r="BG162" s="15">
        <f t="shared" si="26"/>
        <v>0</v>
      </c>
      <c r="BH162" s="15">
        <f t="shared" si="27"/>
        <v>0</v>
      </c>
    </row>
    <row r="163" spans="50:60" x14ac:dyDescent="0.25">
      <c r="AX163" s="15">
        <f t="shared" si="21"/>
        <v>152</v>
      </c>
      <c r="AY163" s="15">
        <f t="shared" si="28"/>
        <v>1.1226416530088246</v>
      </c>
      <c r="AZ163" s="15">
        <f t="shared" si="29"/>
        <v>9.3384044976854985E-2</v>
      </c>
      <c r="BA163" s="15">
        <f t="shared" si="22"/>
        <v>8.0000000000000004E-4</v>
      </c>
      <c r="BB163" s="15">
        <f t="shared" si="23"/>
        <v>18.739000000000001</v>
      </c>
      <c r="BD163" s="15">
        <f t="shared" si="24"/>
        <v>152</v>
      </c>
      <c r="BE163" s="15">
        <f t="shared" si="30"/>
        <v>1.5707982001294876</v>
      </c>
      <c r="BF163" s="15">
        <f t="shared" si="25"/>
        <v>1.9137884131558089E-11</v>
      </c>
      <c r="BG163" s="15">
        <f t="shared" si="26"/>
        <v>0</v>
      </c>
      <c r="BH163" s="15">
        <f t="shared" si="27"/>
        <v>0</v>
      </c>
    </row>
    <row r="164" spans="50:60" x14ac:dyDescent="0.25">
      <c r="AX164" s="15">
        <f t="shared" si="21"/>
        <v>153</v>
      </c>
      <c r="AY164" s="15">
        <f t="shared" si="28"/>
        <v>1.1317877417229303</v>
      </c>
      <c r="AZ164" s="15">
        <f t="shared" si="29"/>
        <v>8.8299855842021879E-2</v>
      </c>
      <c r="BA164" s="15">
        <f t="shared" si="22"/>
        <v>8.0000000000000004E-4</v>
      </c>
      <c r="BB164" s="15">
        <f t="shared" si="23"/>
        <v>18.739800000000002</v>
      </c>
      <c r="BD164" s="15">
        <f t="shared" si="24"/>
        <v>153</v>
      </c>
      <c r="BE164" s="15">
        <f t="shared" si="30"/>
        <v>1.5707982368615385</v>
      </c>
      <c r="BF164" s="15">
        <f t="shared" si="25"/>
        <v>1.9895747289526554E-11</v>
      </c>
      <c r="BG164" s="15">
        <f t="shared" si="26"/>
        <v>0</v>
      </c>
      <c r="BH164" s="15">
        <f t="shared" si="27"/>
        <v>0</v>
      </c>
    </row>
    <row r="165" spans="50:60" x14ac:dyDescent="0.25">
      <c r="AX165" s="15">
        <f t="shared" si="21"/>
        <v>154</v>
      </c>
      <c r="AY165" s="15">
        <f t="shared" si="28"/>
        <v>1.140933830437036</v>
      </c>
      <c r="AZ165" s="15">
        <f t="shared" si="29"/>
        <v>8.3443308751353085E-2</v>
      </c>
      <c r="BA165" s="15">
        <f t="shared" si="22"/>
        <v>6.9999999999999999E-4</v>
      </c>
      <c r="BB165" s="15">
        <f t="shared" si="23"/>
        <v>18.740500000000001</v>
      </c>
      <c r="BD165" s="15">
        <f t="shared" si="24"/>
        <v>154</v>
      </c>
      <c r="BE165" s="15">
        <f t="shared" si="30"/>
        <v>1.5707982735935895</v>
      </c>
      <c r="BF165" s="15">
        <f t="shared" si="25"/>
        <v>2.0668326237031152E-11</v>
      </c>
      <c r="BG165" s="15">
        <f t="shared" si="26"/>
        <v>0</v>
      </c>
      <c r="BH165" s="15">
        <f t="shared" si="27"/>
        <v>0</v>
      </c>
    </row>
    <row r="166" spans="50:60" x14ac:dyDescent="0.25">
      <c r="AX166" s="15">
        <f t="shared" si="21"/>
        <v>155</v>
      </c>
      <c r="AY166" s="15">
        <f t="shared" si="28"/>
        <v>1.1500799191511417</v>
      </c>
      <c r="AZ166" s="15">
        <f t="shared" si="29"/>
        <v>7.880462223286161E-2</v>
      </c>
      <c r="BA166" s="15">
        <f t="shared" si="22"/>
        <v>6.9999999999999999E-4</v>
      </c>
      <c r="BB166" s="15">
        <f t="shared" si="23"/>
        <v>18.741199999999999</v>
      </c>
      <c r="BD166" s="15">
        <f t="shared" si="24"/>
        <v>155</v>
      </c>
      <c r="BE166" s="15">
        <f t="shared" si="30"/>
        <v>1.5707983103256404</v>
      </c>
      <c r="BF166" s="15">
        <f t="shared" si="25"/>
        <v>2.1455620974071922E-11</v>
      </c>
      <c r="BG166" s="15">
        <f t="shared" si="26"/>
        <v>0</v>
      </c>
      <c r="BH166" s="15">
        <f t="shared" si="27"/>
        <v>0</v>
      </c>
    </row>
    <row r="167" spans="50:60" x14ac:dyDescent="0.25">
      <c r="AX167" s="15">
        <f t="shared" si="21"/>
        <v>156</v>
      </c>
      <c r="AY167" s="15">
        <f t="shared" si="28"/>
        <v>1.1592260078652474</v>
      </c>
      <c r="AZ167" s="15">
        <f t="shared" si="29"/>
        <v>7.4374469215710518E-2</v>
      </c>
      <c r="BA167" s="15">
        <f t="shared" si="22"/>
        <v>6.9999999999999999E-4</v>
      </c>
      <c r="BB167" s="15">
        <f t="shared" si="23"/>
        <v>18.741899999999998</v>
      </c>
      <c r="BD167" s="15">
        <f t="shared" si="24"/>
        <v>156</v>
      </c>
      <c r="BE167" s="15">
        <f t="shared" si="30"/>
        <v>1.5707983470576914</v>
      </c>
      <c r="BF167" s="15">
        <f t="shared" si="25"/>
        <v>2.2257631500648844E-11</v>
      </c>
      <c r="BG167" s="15">
        <f t="shared" si="26"/>
        <v>0</v>
      </c>
      <c r="BH167" s="15">
        <f t="shared" si="27"/>
        <v>0</v>
      </c>
    </row>
    <row r="168" spans="50:60" x14ac:dyDescent="0.25">
      <c r="AX168" s="15">
        <f t="shared" si="21"/>
        <v>157</v>
      </c>
      <c r="AY168" s="15">
        <f t="shared" si="28"/>
        <v>1.1683720965793531</v>
      </c>
      <c r="AZ168" s="15">
        <f t="shared" si="29"/>
        <v>7.0143956941899996E-2</v>
      </c>
      <c r="BA168" s="15">
        <f t="shared" si="22"/>
        <v>5.9999999999999995E-4</v>
      </c>
      <c r="BB168" s="15">
        <f t="shared" si="23"/>
        <v>18.742499999999996</v>
      </c>
      <c r="BD168" s="15">
        <f t="shared" si="24"/>
        <v>157</v>
      </c>
      <c r="BE168" s="15">
        <f t="shared" si="30"/>
        <v>1.5707983837897423</v>
      </c>
      <c r="BF168" s="15">
        <f t="shared" si="25"/>
        <v>2.3074357816761952E-11</v>
      </c>
      <c r="BG168" s="15">
        <f t="shared" si="26"/>
        <v>0</v>
      </c>
      <c r="BH168" s="15">
        <f t="shared" si="27"/>
        <v>0</v>
      </c>
    </row>
    <row r="169" spans="50:60" x14ac:dyDescent="0.25">
      <c r="AX169" s="15">
        <f t="shared" si="21"/>
        <v>158</v>
      </c>
      <c r="AY169" s="15">
        <f t="shared" si="28"/>
        <v>1.1775181852934589</v>
      </c>
      <c r="AZ169" s="15">
        <f t="shared" si="29"/>
        <v>6.6104607810375624E-2</v>
      </c>
      <c r="BA169" s="15">
        <f t="shared" si="22"/>
        <v>5.9999999999999995E-4</v>
      </c>
      <c r="BB169" s="15">
        <f t="shared" si="23"/>
        <v>18.743099999999995</v>
      </c>
      <c r="BD169" s="15">
        <f t="shared" si="24"/>
        <v>158</v>
      </c>
      <c r="BE169" s="15">
        <f t="shared" si="30"/>
        <v>1.5707984205217933</v>
      </c>
      <c r="BF169" s="15">
        <f t="shared" si="25"/>
        <v>2.3905799922411218E-11</v>
      </c>
      <c r="BG169" s="15">
        <f t="shared" si="26"/>
        <v>0</v>
      </c>
      <c r="BH169" s="15">
        <f t="shared" si="27"/>
        <v>0</v>
      </c>
    </row>
    <row r="170" spans="50:60" x14ac:dyDescent="0.25">
      <c r="AX170" s="15">
        <f t="shared" si="21"/>
        <v>159</v>
      </c>
      <c r="AY170" s="15">
        <f t="shared" si="28"/>
        <v>1.1866642740075646</v>
      </c>
      <c r="AZ170" s="15">
        <f t="shared" si="29"/>
        <v>6.224834111379185E-2</v>
      </c>
      <c r="BA170" s="15">
        <f t="shared" si="22"/>
        <v>5.0000000000000001E-4</v>
      </c>
      <c r="BB170" s="15">
        <f t="shared" si="23"/>
        <v>18.743599999999994</v>
      </c>
      <c r="BD170" s="15">
        <f t="shared" si="24"/>
        <v>159</v>
      </c>
      <c r="BE170" s="15">
        <f t="shared" si="30"/>
        <v>1.5707984572538443</v>
      </c>
      <c r="BF170" s="15">
        <f t="shared" si="25"/>
        <v>2.4751957817596676E-11</v>
      </c>
      <c r="BG170" s="15">
        <f t="shared" si="26"/>
        <v>0</v>
      </c>
      <c r="BH170" s="15">
        <f t="shared" si="27"/>
        <v>0</v>
      </c>
    </row>
    <row r="171" spans="50:60" x14ac:dyDescent="0.25">
      <c r="AX171" s="15">
        <f t="shared" si="21"/>
        <v>160</v>
      </c>
      <c r="AY171" s="15">
        <f t="shared" si="28"/>
        <v>1.1958103627216703</v>
      </c>
      <c r="AZ171" s="15">
        <f t="shared" si="29"/>
        <v>5.8567455629851238E-2</v>
      </c>
      <c r="BA171" s="15">
        <f t="shared" si="22"/>
        <v>5.0000000000000001E-4</v>
      </c>
      <c r="BB171" s="15">
        <f t="shared" si="23"/>
        <v>18.744099999999992</v>
      </c>
      <c r="BD171" s="15">
        <f t="shared" si="24"/>
        <v>160</v>
      </c>
      <c r="BE171" s="15">
        <f t="shared" si="30"/>
        <v>1.5707984939858952</v>
      </c>
      <c r="BF171" s="15">
        <f t="shared" si="25"/>
        <v>2.5612831502318318E-11</v>
      </c>
      <c r="BG171" s="15">
        <f t="shared" si="26"/>
        <v>0</v>
      </c>
      <c r="BH171" s="15">
        <f t="shared" si="27"/>
        <v>0</v>
      </c>
    </row>
    <row r="172" spans="50:60" x14ac:dyDescent="0.25">
      <c r="AX172" s="15">
        <f t="shared" si="21"/>
        <v>161</v>
      </c>
      <c r="AY172" s="15">
        <f t="shared" si="28"/>
        <v>1.204956451435776</v>
      </c>
      <c r="AZ172" s="15">
        <f t="shared" si="29"/>
        <v>5.5054613030768529E-2</v>
      </c>
      <c r="BA172" s="15">
        <f t="shared" si="22"/>
        <v>5.0000000000000001E-4</v>
      </c>
      <c r="BB172" s="15">
        <f t="shared" si="23"/>
        <v>18.744599999999991</v>
      </c>
      <c r="BD172" s="15">
        <f t="shared" si="24"/>
        <v>161</v>
      </c>
      <c r="BE172" s="15">
        <f t="shared" si="30"/>
        <v>1.5707985307179462</v>
      </c>
      <c r="BF172" s="15">
        <f t="shared" si="25"/>
        <v>2.6488420976576161E-11</v>
      </c>
      <c r="BG172" s="15">
        <f t="shared" si="26"/>
        <v>0</v>
      </c>
      <c r="BH172" s="15">
        <f t="shared" si="27"/>
        <v>0</v>
      </c>
    </row>
    <row r="173" spans="50:60" x14ac:dyDescent="0.25">
      <c r="AX173" s="15">
        <f t="shared" si="21"/>
        <v>162</v>
      </c>
      <c r="AY173" s="15">
        <f t="shared" si="28"/>
        <v>1.2141025401498817</v>
      </c>
      <c r="AZ173" s="15">
        <f t="shared" si="29"/>
        <v>5.1702822075980939E-2</v>
      </c>
      <c r="BA173" s="15">
        <f t="shared" si="22"/>
        <v>4.0000000000000002E-4</v>
      </c>
      <c r="BB173" s="15">
        <f t="shared" si="23"/>
        <v>18.74499999999999</v>
      </c>
      <c r="BD173" s="15">
        <f t="shared" si="24"/>
        <v>162</v>
      </c>
      <c r="BE173" s="15">
        <f t="shared" si="30"/>
        <v>1.5707985674499971</v>
      </c>
      <c r="BF173" s="15">
        <f t="shared" si="25"/>
        <v>2.7378726240370202E-11</v>
      </c>
      <c r="BG173" s="15">
        <f t="shared" si="26"/>
        <v>0</v>
      </c>
      <c r="BH173" s="15">
        <f t="shared" si="27"/>
        <v>0</v>
      </c>
    </row>
    <row r="174" spans="50:60" x14ac:dyDescent="0.25">
      <c r="AX174" s="15">
        <f t="shared" si="21"/>
        <v>163</v>
      </c>
      <c r="AY174" s="15">
        <f t="shared" si="28"/>
        <v>1.2232486288639874</v>
      </c>
      <c r="AZ174" s="15">
        <f t="shared" si="29"/>
        <v>4.8505423554744007E-2</v>
      </c>
      <c r="BA174" s="15">
        <f t="shared" si="22"/>
        <v>4.0000000000000002E-4</v>
      </c>
      <c r="BB174" s="15">
        <f t="shared" si="23"/>
        <v>18.745399999999989</v>
      </c>
      <c r="BD174" s="15">
        <f t="shared" si="24"/>
        <v>163</v>
      </c>
      <c r="BE174" s="15">
        <f t="shared" si="30"/>
        <v>1.5707986041820481</v>
      </c>
      <c r="BF174" s="15">
        <f t="shared" si="25"/>
        <v>2.828374729370046E-11</v>
      </c>
      <c r="BG174" s="15">
        <f t="shared" si="26"/>
        <v>0</v>
      </c>
      <c r="BH174" s="15">
        <f t="shared" si="27"/>
        <v>0</v>
      </c>
    </row>
    <row r="175" spans="50:60" x14ac:dyDescent="0.25">
      <c r="AX175" s="15">
        <f t="shared" si="21"/>
        <v>164</v>
      </c>
      <c r="AY175" s="15">
        <f t="shared" si="28"/>
        <v>1.2323947175780932</v>
      </c>
      <c r="AZ175" s="15">
        <f t="shared" si="29"/>
        <v>4.5456075946717987E-2</v>
      </c>
      <c r="BA175" s="15">
        <f t="shared" si="22"/>
        <v>4.0000000000000002E-4</v>
      </c>
      <c r="BB175" s="15">
        <f t="shared" si="23"/>
        <v>18.745799999999988</v>
      </c>
      <c r="BD175" s="15">
        <f t="shared" si="24"/>
        <v>164</v>
      </c>
      <c r="BE175" s="15">
        <f t="shared" si="30"/>
        <v>1.570798640914099</v>
      </c>
      <c r="BF175" s="15">
        <f t="shared" si="25"/>
        <v>2.920348413656692E-11</v>
      </c>
      <c r="BG175" s="15">
        <f t="shared" si="26"/>
        <v>0</v>
      </c>
      <c r="BH175" s="15">
        <f t="shared" si="27"/>
        <v>0</v>
      </c>
    </row>
    <row r="176" spans="50:60" x14ac:dyDescent="0.25">
      <c r="AX176" s="15">
        <f t="shared" si="21"/>
        <v>165</v>
      </c>
      <c r="AY176" s="15">
        <f t="shared" si="28"/>
        <v>1.2415408062921989</v>
      </c>
      <c r="AZ176" s="15">
        <f t="shared" si="29"/>
        <v>4.2548741770060655E-2</v>
      </c>
      <c r="BA176" s="15">
        <f t="shared" si="22"/>
        <v>4.0000000000000002E-4</v>
      </c>
      <c r="BB176" s="15">
        <f t="shared" si="23"/>
        <v>18.746199999999988</v>
      </c>
      <c r="BD176" s="15">
        <f t="shared" si="24"/>
        <v>165</v>
      </c>
      <c r="BE176" s="15">
        <f t="shared" si="30"/>
        <v>1.57079867764615</v>
      </c>
      <c r="BF176" s="15">
        <f t="shared" si="25"/>
        <v>3.0137936768969622E-11</v>
      </c>
      <c r="BG176" s="15">
        <f t="shared" si="26"/>
        <v>0</v>
      </c>
      <c r="BH176" s="15">
        <f t="shared" si="27"/>
        <v>0</v>
      </c>
    </row>
    <row r="177" spans="50:60" x14ac:dyDescent="0.25">
      <c r="AX177" s="15">
        <f t="shared" si="21"/>
        <v>166</v>
      </c>
      <c r="AY177" s="15">
        <f t="shared" si="28"/>
        <v>1.2506868950063046</v>
      </c>
      <c r="AZ177" s="15">
        <f t="shared" si="29"/>
        <v>3.9777674587908533E-2</v>
      </c>
      <c r="BA177" s="15">
        <f t="shared" si="22"/>
        <v>2.9999999999999997E-4</v>
      </c>
      <c r="BB177" s="15">
        <f t="shared" si="23"/>
        <v>18.746499999999987</v>
      </c>
      <c r="BD177" s="15">
        <f t="shared" si="24"/>
        <v>166</v>
      </c>
      <c r="BE177" s="15">
        <f t="shared" si="30"/>
        <v>1.570798714378201</v>
      </c>
      <c r="BF177" s="15">
        <f t="shared" si="25"/>
        <v>3.1087105190908544E-11</v>
      </c>
      <c r="BG177" s="15">
        <f t="shared" si="26"/>
        <v>0</v>
      </c>
      <c r="BH177" s="15">
        <f t="shared" si="27"/>
        <v>0</v>
      </c>
    </row>
    <row r="178" spans="50:60" x14ac:dyDescent="0.25">
      <c r="AX178" s="15">
        <f t="shared" si="21"/>
        <v>167</v>
      </c>
      <c r="AY178" s="15">
        <f t="shared" si="28"/>
        <v>1.2598329837204103</v>
      </c>
      <c r="AZ178" s="15">
        <f t="shared" si="29"/>
        <v>3.7137406645440456E-2</v>
      </c>
      <c r="BA178" s="15">
        <f t="shared" si="22"/>
        <v>2.9999999999999997E-4</v>
      </c>
      <c r="BB178" s="15">
        <f t="shared" si="23"/>
        <v>18.746799999999986</v>
      </c>
      <c r="BD178" s="15">
        <f t="shared" si="24"/>
        <v>167</v>
      </c>
      <c r="BE178" s="15">
        <f t="shared" si="30"/>
        <v>1.5707987511102519</v>
      </c>
      <c r="BF178" s="15">
        <f t="shared" si="25"/>
        <v>3.2050989402383706E-11</v>
      </c>
      <c r="BG178" s="15">
        <f t="shared" si="26"/>
        <v>0</v>
      </c>
      <c r="BH178" s="15">
        <f t="shared" si="27"/>
        <v>0</v>
      </c>
    </row>
    <row r="179" spans="50:60" x14ac:dyDescent="0.25">
      <c r="AX179" s="15">
        <f t="shared" si="21"/>
        <v>168</v>
      </c>
      <c r="AY179" s="15">
        <f t="shared" si="28"/>
        <v>1.268979072434516</v>
      </c>
      <c r="AZ179" s="15">
        <f t="shared" si="29"/>
        <v>3.4622737110986443E-2</v>
      </c>
      <c r="BA179" s="15">
        <f t="shared" si="22"/>
        <v>2.9999999999999997E-4</v>
      </c>
      <c r="BB179" s="15">
        <f t="shared" si="23"/>
        <v>18.747099999999985</v>
      </c>
      <c r="BD179" s="15">
        <f t="shared" si="24"/>
        <v>168</v>
      </c>
      <c r="BE179" s="15">
        <f t="shared" si="30"/>
        <v>1.5707987878423029</v>
      </c>
      <c r="BF179" s="15">
        <f t="shared" si="25"/>
        <v>3.3029589403395108E-11</v>
      </c>
      <c r="BG179" s="15">
        <f t="shared" si="26"/>
        <v>0</v>
      </c>
      <c r="BH179" s="15">
        <f t="shared" si="27"/>
        <v>0</v>
      </c>
    </row>
    <row r="180" spans="50:60" x14ac:dyDescent="0.25">
      <c r="AX180" s="15">
        <f t="shared" si="21"/>
        <v>169</v>
      </c>
      <c r="AY180" s="15">
        <f t="shared" si="28"/>
        <v>1.2781251611486217</v>
      </c>
      <c r="AZ180" s="15">
        <f t="shared" si="29"/>
        <v>3.2228720895866418E-2</v>
      </c>
      <c r="BA180" s="15">
        <f t="shared" si="22"/>
        <v>2.9999999999999997E-4</v>
      </c>
      <c r="BB180" s="15">
        <f t="shared" si="23"/>
        <v>18.747399999999985</v>
      </c>
      <c r="BD180" s="15">
        <f t="shared" si="24"/>
        <v>169</v>
      </c>
      <c r="BE180" s="15">
        <f t="shared" si="30"/>
        <v>1.5707988245743538</v>
      </c>
      <c r="BF180" s="15">
        <f t="shared" si="25"/>
        <v>3.4022905193942769E-11</v>
      </c>
      <c r="BG180" s="15">
        <f t="shared" si="26"/>
        <v>0</v>
      </c>
      <c r="BH180" s="15">
        <f t="shared" si="27"/>
        <v>0</v>
      </c>
    </row>
    <row r="181" spans="50:60" x14ac:dyDescent="0.25">
      <c r="AX181" s="15">
        <f t="shared" si="21"/>
        <v>170</v>
      </c>
      <c r="AY181" s="15">
        <f t="shared" si="28"/>
        <v>1.2872712498627275</v>
      </c>
      <c r="AZ181" s="15">
        <f t="shared" si="29"/>
        <v>2.9950658028821204E-2</v>
      </c>
      <c r="BA181" s="15">
        <f t="shared" si="22"/>
        <v>2.0000000000000001E-4</v>
      </c>
      <c r="BB181" s="15">
        <f t="shared" si="23"/>
        <v>18.747599999999984</v>
      </c>
      <c r="BD181" s="15">
        <f t="shared" si="24"/>
        <v>170</v>
      </c>
      <c r="BE181" s="15">
        <f t="shared" si="30"/>
        <v>1.5707988613064048</v>
      </c>
      <c r="BF181" s="15">
        <f t="shared" si="25"/>
        <v>3.5030936774026689E-11</v>
      </c>
      <c r="BG181" s="15">
        <f t="shared" si="26"/>
        <v>0</v>
      </c>
      <c r="BH181" s="15">
        <f t="shared" si="27"/>
        <v>0</v>
      </c>
    </row>
    <row r="182" spans="50:60" x14ac:dyDescent="0.25">
      <c r="AX182" s="15">
        <f t="shared" si="21"/>
        <v>171</v>
      </c>
      <c r="AY182" s="15">
        <f t="shared" si="28"/>
        <v>1.2964173385768332</v>
      </c>
      <c r="AZ182" s="15">
        <f t="shared" si="29"/>
        <v>2.7784083562034684E-2</v>
      </c>
      <c r="BA182" s="15">
        <f t="shared" si="22"/>
        <v>2.0000000000000001E-4</v>
      </c>
      <c r="BB182" s="15">
        <f t="shared" si="23"/>
        <v>18.747799999999984</v>
      </c>
      <c r="BD182" s="15">
        <f t="shared" si="24"/>
        <v>171</v>
      </c>
      <c r="BE182" s="15">
        <f t="shared" si="30"/>
        <v>1.5707988980384557</v>
      </c>
      <c r="BF182" s="15">
        <f t="shared" si="25"/>
        <v>3.6053684143646868E-11</v>
      </c>
      <c r="BG182" s="15">
        <f t="shared" si="26"/>
        <v>0</v>
      </c>
      <c r="BH182" s="15">
        <f t="shared" si="27"/>
        <v>0</v>
      </c>
    </row>
    <row r="183" spans="50:60" x14ac:dyDescent="0.25">
      <c r="AX183" s="15">
        <f t="shared" si="21"/>
        <v>172</v>
      </c>
      <c r="AY183" s="15">
        <f t="shared" si="28"/>
        <v>1.3055634272909389</v>
      </c>
      <c r="AZ183" s="15">
        <f t="shared" si="29"/>
        <v>2.5724757986840437E-2</v>
      </c>
      <c r="BA183" s="15">
        <f t="shared" si="22"/>
        <v>2.0000000000000001E-4</v>
      </c>
      <c r="BB183" s="15">
        <f t="shared" si="23"/>
        <v>18.747999999999983</v>
      </c>
      <c r="BD183" s="15">
        <f t="shared" si="24"/>
        <v>172</v>
      </c>
      <c r="BE183" s="15">
        <f t="shared" si="30"/>
        <v>1.5707989347705067</v>
      </c>
      <c r="BF183" s="15">
        <f t="shared" si="25"/>
        <v>3.7091147302803332E-11</v>
      </c>
      <c r="BG183" s="15">
        <f t="shared" si="26"/>
        <v>0</v>
      </c>
      <c r="BH183" s="15">
        <f t="shared" si="27"/>
        <v>0</v>
      </c>
    </row>
    <row r="184" spans="50:60" x14ac:dyDescent="0.25">
      <c r="AX184" s="15">
        <f t="shared" si="21"/>
        <v>173</v>
      </c>
      <c r="AY184" s="15">
        <f t="shared" si="28"/>
        <v>1.3147095160050446</v>
      </c>
      <c r="AZ184" s="15">
        <f t="shared" si="29"/>
        <v>2.3768658138261661E-2</v>
      </c>
      <c r="BA184" s="15">
        <f t="shared" si="22"/>
        <v>2.0000000000000001E-4</v>
      </c>
      <c r="BB184" s="15">
        <f t="shared" si="23"/>
        <v>18.748199999999983</v>
      </c>
      <c r="BD184" s="15">
        <f t="shared" si="24"/>
        <v>173</v>
      </c>
      <c r="BE184" s="15">
        <f t="shared" si="30"/>
        <v>1.5707989715025577</v>
      </c>
      <c r="BF184" s="15">
        <f t="shared" si="25"/>
        <v>3.8143326251496082E-11</v>
      </c>
      <c r="BG184" s="15">
        <f t="shared" si="26"/>
        <v>0</v>
      </c>
      <c r="BH184" s="15">
        <f t="shared" si="27"/>
        <v>0</v>
      </c>
    </row>
    <row r="185" spans="50:60" x14ac:dyDescent="0.25">
      <c r="AX185" s="15">
        <f t="shared" si="21"/>
        <v>174</v>
      </c>
      <c r="AY185" s="15">
        <f t="shared" si="28"/>
        <v>1.3238556047191503</v>
      </c>
      <c r="AZ185" s="15">
        <f t="shared" si="29"/>
        <v>2.1911968568551654E-2</v>
      </c>
      <c r="BA185" s="15">
        <f t="shared" si="22"/>
        <v>2.0000000000000001E-4</v>
      </c>
      <c r="BB185" s="15">
        <f t="shared" si="23"/>
        <v>18.748399999999982</v>
      </c>
      <c r="BD185" s="15">
        <f t="shared" si="24"/>
        <v>174</v>
      </c>
      <c r="BE185" s="15">
        <f t="shared" si="30"/>
        <v>1.5707990082346086</v>
      </c>
      <c r="BF185" s="15">
        <f t="shared" si="25"/>
        <v>3.9210220989725129E-11</v>
      </c>
      <c r="BG185" s="15">
        <f t="shared" si="26"/>
        <v>0</v>
      </c>
      <c r="BH185" s="15">
        <f t="shared" si="27"/>
        <v>0</v>
      </c>
    </row>
    <row r="186" spans="50:60" x14ac:dyDescent="0.25">
      <c r="AX186" s="15">
        <f t="shared" si="21"/>
        <v>175</v>
      </c>
      <c r="AY186" s="15">
        <f t="shared" si="28"/>
        <v>1.333001693433256</v>
      </c>
      <c r="AZ186" s="15">
        <f t="shared" si="29"/>
        <v>2.0151073370882695E-2</v>
      </c>
      <c r="BA186" s="15">
        <f t="shared" si="22"/>
        <v>1E-4</v>
      </c>
      <c r="BB186" s="15">
        <f t="shared" si="23"/>
        <v>18.748499999999982</v>
      </c>
      <c r="BD186" s="15">
        <f t="shared" si="24"/>
        <v>175</v>
      </c>
      <c r="BE186" s="15">
        <f t="shared" si="30"/>
        <v>1.5707990449666596</v>
      </c>
      <c r="BF186" s="15">
        <f t="shared" si="25"/>
        <v>4.0291831517490474E-11</v>
      </c>
      <c r="BG186" s="15">
        <f t="shared" si="26"/>
        <v>0</v>
      </c>
      <c r="BH186" s="15">
        <f t="shared" si="27"/>
        <v>0</v>
      </c>
    </row>
    <row r="187" spans="50:60" x14ac:dyDescent="0.25">
      <c r="AX187" s="15">
        <f t="shared" si="21"/>
        <v>176</v>
      </c>
      <c r="AY187" s="15">
        <f t="shared" si="28"/>
        <v>1.3421477821473617</v>
      </c>
      <c r="AZ187" s="15">
        <f t="shared" si="29"/>
        <v>1.8482548435278322E-2</v>
      </c>
      <c r="BA187" s="15">
        <f t="shared" si="22"/>
        <v>1E-4</v>
      </c>
      <c r="BB187" s="15">
        <f t="shared" si="23"/>
        <v>18.748599999999982</v>
      </c>
      <c r="BD187" s="15">
        <f t="shared" si="24"/>
        <v>176</v>
      </c>
      <c r="BE187" s="15">
        <f t="shared" si="30"/>
        <v>1.5707990816987105</v>
      </c>
      <c r="BF187" s="15">
        <f t="shared" si="25"/>
        <v>4.138815783479211E-11</v>
      </c>
      <c r="BG187" s="15">
        <f t="shared" si="26"/>
        <v>0</v>
      </c>
      <c r="BH187" s="15">
        <f t="shared" si="27"/>
        <v>0</v>
      </c>
    </row>
    <row r="188" spans="50:60" x14ac:dyDescent="0.25">
      <c r="AX188" s="15">
        <f t="shared" si="21"/>
        <v>177</v>
      </c>
      <c r="AY188" s="15">
        <f t="shared" si="28"/>
        <v>1.3512938708614675</v>
      </c>
      <c r="AZ188" s="15">
        <f t="shared" si="29"/>
        <v>1.6903154119797082E-2</v>
      </c>
      <c r="BA188" s="15">
        <f t="shared" si="22"/>
        <v>1E-4</v>
      </c>
      <c r="BB188" s="15">
        <f t="shared" si="23"/>
        <v>18.748699999999982</v>
      </c>
      <c r="BD188" s="15">
        <f t="shared" si="24"/>
        <v>177</v>
      </c>
      <c r="BE188" s="15">
        <f t="shared" si="30"/>
        <v>1.5707991184307615</v>
      </c>
      <c r="BF188" s="15">
        <f t="shared" si="25"/>
        <v>4.2499199941630077E-11</v>
      </c>
      <c r="BG188" s="15">
        <f t="shared" si="26"/>
        <v>0</v>
      </c>
      <c r="BH188" s="15">
        <f t="shared" si="27"/>
        <v>0</v>
      </c>
    </row>
    <row r="189" spans="50:60" x14ac:dyDescent="0.25">
      <c r="AX189" s="15">
        <f t="shared" si="21"/>
        <v>178</v>
      </c>
      <c r="AY189" s="15">
        <f t="shared" si="28"/>
        <v>1.3604399595755732</v>
      </c>
      <c r="AZ189" s="15">
        <f t="shared" si="29"/>
        <v>1.5409828320856432E-2</v>
      </c>
      <c r="BA189" s="15">
        <f t="shared" si="22"/>
        <v>1E-4</v>
      </c>
      <c r="BB189" s="15">
        <f t="shared" si="23"/>
        <v>18.748799999999981</v>
      </c>
      <c r="BD189" s="15">
        <f t="shared" si="24"/>
        <v>178</v>
      </c>
      <c r="BE189" s="15">
        <f t="shared" si="30"/>
        <v>1.5707991551628124</v>
      </c>
      <c r="BF189" s="15">
        <f t="shared" si="25"/>
        <v>4.3624957838004367E-11</v>
      </c>
      <c r="BG189" s="15">
        <f t="shared" si="26"/>
        <v>0</v>
      </c>
      <c r="BH189" s="15">
        <f t="shared" si="27"/>
        <v>0</v>
      </c>
    </row>
    <row r="190" spans="50:60" x14ac:dyDescent="0.25">
      <c r="AX190" s="15">
        <f t="shared" si="21"/>
        <v>179</v>
      </c>
      <c r="AY190" s="15">
        <f t="shared" si="28"/>
        <v>1.3695860482896789</v>
      </c>
      <c r="AZ190" s="15">
        <f t="shared" si="29"/>
        <v>1.399967992743705E-2</v>
      </c>
      <c r="BA190" s="15">
        <f t="shared" si="22"/>
        <v>1E-4</v>
      </c>
      <c r="BB190" s="15">
        <f t="shared" si="23"/>
        <v>18.748899999999981</v>
      </c>
      <c r="BD190" s="15">
        <f t="shared" si="24"/>
        <v>179</v>
      </c>
      <c r="BE190" s="15">
        <f t="shared" si="30"/>
        <v>1.5707991918948634</v>
      </c>
      <c r="BF190" s="15">
        <f t="shared" si="25"/>
        <v>4.4765431523915007E-11</v>
      </c>
      <c r="BG190" s="15">
        <f t="shared" si="26"/>
        <v>0</v>
      </c>
      <c r="BH190" s="15">
        <f t="shared" si="27"/>
        <v>0</v>
      </c>
    </row>
    <row r="191" spans="50:60" x14ac:dyDescent="0.25">
      <c r="AX191" s="15">
        <f t="shared" si="21"/>
        <v>180</v>
      </c>
      <c r="AY191" s="15">
        <f t="shared" si="28"/>
        <v>1.3787321370037846</v>
      </c>
      <c r="AZ191" s="15">
        <f t="shared" si="29"/>
        <v>1.2669982644727981E-2</v>
      </c>
      <c r="BA191" s="15">
        <f t="shared" si="22"/>
        <v>1E-4</v>
      </c>
      <c r="BB191" s="15">
        <f t="shared" si="23"/>
        <v>18.748999999999981</v>
      </c>
      <c r="BD191" s="15">
        <f t="shared" si="24"/>
        <v>180</v>
      </c>
      <c r="BE191" s="15">
        <f t="shared" si="30"/>
        <v>1.5707992286269143</v>
      </c>
      <c r="BF191" s="15">
        <f t="shared" si="25"/>
        <v>4.5920620999361977E-11</v>
      </c>
      <c r="BG191" s="15">
        <f t="shared" si="26"/>
        <v>0</v>
      </c>
      <c r="BH191" s="15">
        <f t="shared" si="27"/>
        <v>0</v>
      </c>
    </row>
    <row r="192" spans="50:60" x14ac:dyDescent="0.25">
      <c r="AX192" s="15">
        <f t="shared" si="21"/>
        <v>181</v>
      </c>
      <c r="AY192" s="15">
        <f t="shared" si="28"/>
        <v>1.3878782257178903</v>
      </c>
      <c r="AZ192" s="15">
        <f t="shared" si="29"/>
        <v>1.1418169173567565E-2</v>
      </c>
      <c r="BA192" s="15">
        <f t="shared" si="22"/>
        <v>1E-4</v>
      </c>
      <c r="BB192" s="15">
        <f t="shared" si="23"/>
        <v>18.749099999999981</v>
      </c>
      <c r="BD192" s="15">
        <f t="shared" si="24"/>
        <v>181</v>
      </c>
      <c r="BE192" s="15">
        <f t="shared" si="30"/>
        <v>1.5707992653589653</v>
      </c>
      <c r="BF192" s="15">
        <f t="shared" si="25"/>
        <v>4.709052626434529E-11</v>
      </c>
      <c r="BG192" s="15">
        <f t="shared" si="26"/>
        <v>0</v>
      </c>
      <c r="BH192" s="15">
        <f t="shared" si="27"/>
        <v>0</v>
      </c>
    </row>
    <row r="193" spans="50:60" x14ac:dyDescent="0.25">
      <c r="AX193" s="15">
        <f t="shared" si="21"/>
        <v>182</v>
      </c>
      <c r="AY193" s="15">
        <f t="shared" si="28"/>
        <v>1.397024314431996</v>
      </c>
      <c r="AZ193" s="15">
        <f t="shared" si="29"/>
        <v>1.0241825732801611E-2</v>
      </c>
      <c r="BA193" s="15">
        <f t="shared" si="22"/>
        <v>0</v>
      </c>
      <c r="BB193" s="15">
        <f t="shared" si="23"/>
        <v>18.749099999999981</v>
      </c>
      <c r="BD193" s="15">
        <f t="shared" si="24"/>
        <v>182</v>
      </c>
      <c r="BE193" s="15">
        <f t="shared" si="30"/>
        <v>1.5707993020910163</v>
      </c>
      <c r="BF193" s="15">
        <f t="shared" si="25"/>
        <v>4.8275147318864979E-11</v>
      </c>
      <c r="BG193" s="15">
        <f t="shared" si="26"/>
        <v>0</v>
      </c>
      <c r="BH193" s="15">
        <f t="shared" si="27"/>
        <v>0</v>
      </c>
    </row>
    <row r="194" spans="50:60" x14ac:dyDescent="0.25">
      <c r="AX194" s="15">
        <f t="shared" si="21"/>
        <v>183</v>
      </c>
      <c r="AY194" s="15">
        <f t="shared" si="28"/>
        <v>1.4061704031461018</v>
      </c>
      <c r="AZ194" s="15">
        <f t="shared" si="29"/>
        <v>9.1386869124224016E-3</v>
      </c>
      <c r="BA194" s="15">
        <f t="shared" si="22"/>
        <v>0</v>
      </c>
      <c r="BB194" s="15">
        <f t="shared" si="23"/>
        <v>18.749099999999981</v>
      </c>
      <c r="BD194" s="15">
        <f t="shared" si="24"/>
        <v>183</v>
      </c>
      <c r="BE194" s="15">
        <f t="shared" si="30"/>
        <v>1.5707993388230672</v>
      </c>
      <c r="BF194" s="15">
        <f t="shared" si="25"/>
        <v>4.9474484162921023E-11</v>
      </c>
      <c r="BG194" s="15">
        <f t="shared" si="26"/>
        <v>0</v>
      </c>
      <c r="BH194" s="15">
        <f t="shared" si="27"/>
        <v>0</v>
      </c>
    </row>
    <row r="195" spans="50:60" x14ac:dyDescent="0.25">
      <c r="AX195" s="15">
        <f t="shared" si="21"/>
        <v>184</v>
      </c>
      <c r="AY195" s="15">
        <f t="shared" si="28"/>
        <v>1.4153164918602075</v>
      </c>
      <c r="AZ195" s="15">
        <f t="shared" si="29"/>
        <v>8.1066308460699173E-3</v>
      </c>
      <c r="BA195" s="15">
        <f t="shared" si="22"/>
        <v>0</v>
      </c>
      <c r="BB195" s="15">
        <f t="shared" si="23"/>
        <v>18.749099999999981</v>
      </c>
      <c r="BD195" s="15">
        <f t="shared" si="24"/>
        <v>184</v>
      </c>
      <c r="BE195" s="15">
        <f t="shared" si="30"/>
        <v>1.5707993755551182</v>
      </c>
      <c r="BF195" s="15">
        <f t="shared" si="25"/>
        <v>5.0688536796513469E-11</v>
      </c>
      <c r="BG195" s="15">
        <f t="shared" si="26"/>
        <v>0</v>
      </c>
      <c r="BH195" s="15">
        <f t="shared" si="27"/>
        <v>0</v>
      </c>
    </row>
    <row r="196" spans="50:60" x14ac:dyDescent="0.25">
      <c r="AX196" s="15">
        <f t="shared" si="21"/>
        <v>185</v>
      </c>
      <c r="AY196" s="15">
        <f t="shared" si="28"/>
        <v>1.4244625805743132</v>
      </c>
      <c r="AZ196" s="15">
        <f t="shared" si="29"/>
        <v>7.143674692172414E-3</v>
      </c>
      <c r="BA196" s="15">
        <f t="shared" si="22"/>
        <v>0</v>
      </c>
      <c r="BB196" s="15">
        <f t="shared" si="23"/>
        <v>18.749099999999981</v>
      </c>
      <c r="BD196" s="15">
        <f t="shared" si="24"/>
        <v>185</v>
      </c>
      <c r="BE196" s="15">
        <f t="shared" si="30"/>
        <v>1.5707994122871691</v>
      </c>
      <c r="BF196" s="15">
        <f t="shared" si="25"/>
        <v>5.1917305219642297E-11</v>
      </c>
      <c r="BG196" s="15">
        <f t="shared" si="26"/>
        <v>0</v>
      </c>
      <c r="BH196" s="15">
        <f t="shared" si="27"/>
        <v>0</v>
      </c>
    </row>
    <row r="197" spans="50:60" x14ac:dyDescent="0.25">
      <c r="AX197" s="15">
        <f t="shared" si="21"/>
        <v>186</v>
      </c>
      <c r="AY197" s="15">
        <f t="shared" si="28"/>
        <v>1.4336086692884189</v>
      </c>
      <c r="AZ197" s="15">
        <f t="shared" si="29"/>
        <v>6.2479704136773426E-3</v>
      </c>
      <c r="BA197" s="15">
        <f t="shared" si="22"/>
        <v>0</v>
      </c>
      <c r="BB197" s="15">
        <f t="shared" si="23"/>
        <v>18.749099999999981</v>
      </c>
      <c r="BD197" s="15">
        <f t="shared" si="24"/>
        <v>186</v>
      </c>
      <c r="BE197" s="15">
        <f t="shared" si="30"/>
        <v>1.5707994490192201</v>
      </c>
      <c r="BF197" s="15">
        <f t="shared" si="25"/>
        <v>5.3160789432307501E-11</v>
      </c>
      <c r="BG197" s="15">
        <f t="shared" si="26"/>
        <v>0</v>
      </c>
      <c r="BH197" s="15">
        <f t="shared" si="27"/>
        <v>0</v>
      </c>
    </row>
    <row r="198" spans="50:60" x14ac:dyDescent="0.25">
      <c r="AX198" s="15">
        <f t="shared" si="21"/>
        <v>187</v>
      </c>
      <c r="AY198" s="15">
        <f t="shared" si="28"/>
        <v>1.4427547580025246</v>
      </c>
      <c r="AZ198" s="15">
        <f t="shared" si="29"/>
        <v>5.4178008469777123E-3</v>
      </c>
      <c r="BA198" s="15">
        <f t="shared" si="22"/>
        <v>0</v>
      </c>
      <c r="BB198" s="15">
        <f t="shared" si="23"/>
        <v>18.749099999999981</v>
      </c>
      <c r="BD198" s="15">
        <f t="shared" si="24"/>
        <v>187</v>
      </c>
      <c r="BE198" s="15">
        <f t="shared" si="30"/>
        <v>1.570799485751271</v>
      </c>
      <c r="BF198" s="15">
        <f t="shared" si="25"/>
        <v>5.4418989434509151E-11</v>
      </c>
      <c r="BG198" s="15">
        <f t="shared" si="26"/>
        <v>0</v>
      </c>
      <c r="BH198" s="15">
        <f t="shared" si="27"/>
        <v>0</v>
      </c>
    </row>
    <row r="199" spans="50:60" x14ac:dyDescent="0.25">
      <c r="AX199" s="15">
        <f t="shared" si="21"/>
        <v>188</v>
      </c>
      <c r="AY199" s="15">
        <f t="shared" si="28"/>
        <v>1.4519008467166303</v>
      </c>
      <c r="AZ199" s="15">
        <f t="shared" si="29"/>
        <v>4.6515760512741778E-3</v>
      </c>
      <c r="BA199" s="15">
        <f t="shared" si="22"/>
        <v>0</v>
      </c>
      <c r="BB199" s="15">
        <f t="shared" si="23"/>
        <v>18.749099999999981</v>
      </c>
      <c r="BD199" s="15">
        <f t="shared" si="24"/>
        <v>188</v>
      </c>
      <c r="BE199" s="15">
        <f t="shared" si="30"/>
        <v>1.570799522483322</v>
      </c>
      <c r="BF199" s="15">
        <f t="shared" si="25"/>
        <v>5.5691905226247202E-11</v>
      </c>
      <c r="BG199" s="15">
        <f t="shared" si="26"/>
        <v>0</v>
      </c>
      <c r="BH199" s="15">
        <f t="shared" si="27"/>
        <v>0</v>
      </c>
    </row>
    <row r="200" spans="50:60" x14ac:dyDescent="0.25">
      <c r="AX200" s="15">
        <f t="shared" si="21"/>
        <v>189</v>
      </c>
      <c r="AY200" s="15">
        <f t="shared" si="28"/>
        <v>1.461046935430736</v>
      </c>
      <c r="AZ200" s="15">
        <f t="shared" si="29"/>
        <v>3.9478299302304551E-3</v>
      </c>
      <c r="BA200" s="15">
        <f t="shared" si="22"/>
        <v>0</v>
      </c>
      <c r="BB200" s="15">
        <f t="shared" si="23"/>
        <v>18.749099999999981</v>
      </c>
      <c r="BD200" s="15">
        <f t="shared" si="24"/>
        <v>189</v>
      </c>
      <c r="BE200" s="15">
        <f t="shared" si="30"/>
        <v>1.570799559215373</v>
      </c>
      <c r="BF200" s="15">
        <f t="shared" si="25"/>
        <v>5.6979536807521674E-11</v>
      </c>
      <c r="BG200" s="15">
        <f t="shared" si="26"/>
        <v>0</v>
      </c>
      <c r="BH200" s="15">
        <f t="shared" si="27"/>
        <v>0</v>
      </c>
    </row>
    <row r="201" spans="50:60" x14ac:dyDescent="0.25">
      <c r="AX201" s="15">
        <f t="shared" si="21"/>
        <v>190</v>
      </c>
      <c r="AY201" s="15">
        <f t="shared" si="28"/>
        <v>1.4701930241448418</v>
      </c>
      <c r="AZ201" s="15">
        <f t="shared" si="29"/>
        <v>3.3052171183807432E-3</v>
      </c>
      <c r="BA201" s="15">
        <f t="shared" si="22"/>
        <v>0</v>
      </c>
      <c r="BB201" s="15">
        <f t="shared" si="23"/>
        <v>18.749099999999981</v>
      </c>
      <c r="BD201" s="15">
        <f t="shared" si="24"/>
        <v>190</v>
      </c>
      <c r="BE201" s="15">
        <f t="shared" si="30"/>
        <v>1.5707995959474239</v>
      </c>
      <c r="BF201" s="15">
        <f t="shared" si="25"/>
        <v>5.8281884178332598E-11</v>
      </c>
      <c r="BG201" s="15">
        <f t="shared" si="26"/>
        <v>0</v>
      </c>
      <c r="BH201" s="15">
        <f t="shared" si="27"/>
        <v>0</v>
      </c>
    </row>
    <row r="202" spans="50:60" x14ac:dyDescent="0.25">
      <c r="AX202" s="15">
        <f t="shared" si="21"/>
        <v>191</v>
      </c>
      <c r="AY202" s="15">
        <f t="shared" si="28"/>
        <v>1.4793391128589475</v>
      </c>
      <c r="AZ202" s="15">
        <f t="shared" si="29"/>
        <v>2.7225101253333024E-3</v>
      </c>
      <c r="BA202" s="15">
        <f t="shared" si="22"/>
        <v>0</v>
      </c>
      <c r="BB202" s="15">
        <f t="shared" si="23"/>
        <v>18.749099999999981</v>
      </c>
      <c r="BD202" s="15">
        <f t="shared" si="24"/>
        <v>191</v>
      </c>
      <c r="BE202" s="15">
        <f t="shared" si="30"/>
        <v>1.5707996326794749</v>
      </c>
      <c r="BF202" s="15">
        <f t="shared" si="25"/>
        <v>5.9598947338679937E-11</v>
      </c>
      <c r="BG202" s="15">
        <f t="shared" si="26"/>
        <v>0</v>
      </c>
      <c r="BH202" s="15">
        <f t="shared" si="27"/>
        <v>0</v>
      </c>
    </row>
    <row r="203" spans="50:60" x14ac:dyDescent="0.25">
      <c r="AX203" s="15">
        <f t="shared" si="21"/>
        <v>192</v>
      </c>
      <c r="AY203" s="15">
        <f t="shared" si="28"/>
        <v>1.4884852015730532</v>
      </c>
      <c r="AZ203" s="15">
        <f t="shared" si="29"/>
        <v>2.1985967313857165E-3</v>
      </c>
      <c r="BA203" s="15">
        <f t="shared" si="22"/>
        <v>0</v>
      </c>
      <c r="BB203" s="15">
        <f t="shared" si="23"/>
        <v>18.749099999999981</v>
      </c>
      <c r="BD203" s="15">
        <f t="shared" si="24"/>
        <v>192</v>
      </c>
      <c r="BE203" s="15">
        <f t="shared" si="30"/>
        <v>1.5707996694115258</v>
      </c>
      <c r="BF203" s="15">
        <f t="shared" si="25"/>
        <v>6.0930726288563762E-11</v>
      </c>
      <c r="BG203" s="15">
        <f t="shared" si="26"/>
        <v>0</v>
      </c>
      <c r="BH203" s="15">
        <f t="shared" si="27"/>
        <v>0</v>
      </c>
    </row>
    <row r="204" spans="50:60" x14ac:dyDescent="0.25">
      <c r="AX204" s="15">
        <f t="shared" si="21"/>
        <v>193</v>
      </c>
      <c r="AY204" s="15">
        <f t="shared" si="28"/>
        <v>1.4976312902871589</v>
      </c>
      <c r="AZ204" s="15">
        <f t="shared" si="29"/>
        <v>1.7324776287256959E-3</v>
      </c>
      <c r="BA204" s="15">
        <f t="shared" si="22"/>
        <v>0</v>
      </c>
      <c r="BB204" s="15">
        <f t="shared" si="23"/>
        <v>18.749099999999981</v>
      </c>
      <c r="BD204" s="15">
        <f t="shared" si="24"/>
        <v>193</v>
      </c>
      <c r="BE204" s="15">
        <f t="shared" si="30"/>
        <v>1.5707997061435768</v>
      </c>
      <c r="BF204" s="15">
        <f t="shared" si="25"/>
        <v>6.2277221027984059E-11</v>
      </c>
      <c r="BG204" s="15">
        <f t="shared" si="26"/>
        <v>0</v>
      </c>
      <c r="BH204" s="15">
        <f t="shared" si="27"/>
        <v>0</v>
      </c>
    </row>
    <row r="205" spans="50:60" x14ac:dyDescent="0.25">
      <c r="AX205" s="15">
        <f t="shared" ref="AX205:AX212" si="31">IF(AY205="","",AX204+1)</f>
        <v>194</v>
      </c>
      <c r="AY205" s="15">
        <f t="shared" si="28"/>
        <v>1.5067773790012646</v>
      </c>
      <c r="AZ205" s="15">
        <f t="shared" si="29"/>
        <v>1.3232643029374767E-3</v>
      </c>
      <c r="BA205" s="15">
        <f t="shared" ref="BA205:BA212" si="32">IF(AY205="","",ROUNDDOWN(((AZ204+AZ205)*$AY$7)/2,4))</f>
        <v>0</v>
      </c>
      <c r="BB205" s="15">
        <f t="shared" ref="BB205:BB212" si="33">IF(AY205="","",BB204+BA205)</f>
        <v>18.749099999999981</v>
      </c>
      <c r="BD205" s="15">
        <f t="shared" ref="BD205:BD212" si="34">IF(BE205="","",BD204+1)</f>
        <v>194</v>
      </c>
      <c r="BE205" s="15">
        <f t="shared" si="30"/>
        <v>1.5707997428756277</v>
      </c>
      <c r="BF205" s="15">
        <f t="shared" ref="BF205:BF212" si="35">POWER(COS(BE205),2)*EXP($AV$3*($A$12/2*SIN(BE205)-$E$3))</f>
        <v>6.3638431556940802E-11</v>
      </c>
      <c r="BG205" s="15">
        <f t="shared" ref="BG205:BG212" si="36">IF(BE205="","",ROUNDDOWN(((BF204+BF205)*$BE$7)/2,4))</f>
        <v>0</v>
      </c>
      <c r="BH205" s="15">
        <f t="shared" ref="BH205:BH212" si="37">IF(BE205="","",BH204+BG205)</f>
        <v>0</v>
      </c>
    </row>
    <row r="206" spans="50:60" x14ac:dyDescent="0.25">
      <c r="AX206" s="15">
        <f t="shared" si="31"/>
        <v>195</v>
      </c>
      <c r="AY206" s="15">
        <f t="shared" ref="AY206:AY212" si="38">AY205+$AY$7</f>
        <v>1.5159234677153703</v>
      </c>
      <c r="AZ206" s="15">
        <f t="shared" ref="AZ206:AZ212" si="39">POWER(COS(AY206),2)*EXP($AV$3*($A$16/2*SIN(AY206)-$E$3))</f>
        <v>9.7017715006926942E-4</v>
      </c>
      <c r="BA206" s="15">
        <f t="shared" si="32"/>
        <v>0</v>
      </c>
      <c r="BB206" s="15">
        <f t="shared" si="33"/>
        <v>18.749099999999981</v>
      </c>
      <c r="BD206" s="15">
        <f t="shared" si="34"/>
        <v>195</v>
      </c>
      <c r="BE206" s="15">
        <f t="shared" ref="BE206:BE212" si="40">BE205+$BE$7</f>
        <v>1.5707997796076787</v>
      </c>
      <c r="BF206" s="15">
        <f t="shared" si="35"/>
        <v>6.5014357875434069E-11</v>
      </c>
      <c r="BG206" s="15">
        <f t="shared" si="36"/>
        <v>0</v>
      </c>
      <c r="BH206" s="15">
        <f t="shared" si="37"/>
        <v>0</v>
      </c>
    </row>
    <row r="207" spans="50:60" x14ac:dyDescent="0.25">
      <c r="AX207" s="15">
        <f t="shared" si="31"/>
        <v>196</v>
      </c>
      <c r="AY207" s="15">
        <f t="shared" si="38"/>
        <v>1.5250695564294761</v>
      </c>
      <c r="AZ207" s="15">
        <f t="shared" si="39"/>
        <v>6.7254382504281516E-4</v>
      </c>
      <c r="BA207" s="15">
        <f t="shared" si="32"/>
        <v>0</v>
      </c>
      <c r="BB207" s="15">
        <f t="shared" si="33"/>
        <v>18.749099999999981</v>
      </c>
      <c r="BD207" s="15">
        <f t="shared" si="34"/>
        <v>196</v>
      </c>
      <c r="BE207" s="15">
        <f t="shared" si="40"/>
        <v>1.5707998163397296</v>
      </c>
      <c r="BF207" s="15">
        <f t="shared" si="35"/>
        <v>6.6404999983463809E-11</v>
      </c>
      <c r="BG207" s="15">
        <f t="shared" si="36"/>
        <v>0</v>
      </c>
      <c r="BH207" s="15">
        <f t="shared" si="37"/>
        <v>0</v>
      </c>
    </row>
    <row r="208" spans="50:60" x14ac:dyDescent="0.25">
      <c r="AX208" s="15">
        <f t="shared" si="31"/>
        <v>197</v>
      </c>
      <c r="AY208" s="15">
        <f t="shared" si="38"/>
        <v>1.5342156451435818</v>
      </c>
      <c r="AZ208" s="15">
        <f t="shared" si="39"/>
        <v>4.297978177028548E-4</v>
      </c>
      <c r="BA208" s="15">
        <f t="shared" si="32"/>
        <v>0</v>
      </c>
      <c r="BB208" s="15">
        <f t="shared" si="33"/>
        <v>18.749099999999981</v>
      </c>
      <c r="BD208" s="15">
        <f t="shared" si="34"/>
        <v>197</v>
      </c>
      <c r="BE208" s="15">
        <f t="shared" si="40"/>
        <v>1.5707998530717806</v>
      </c>
      <c r="BF208" s="15">
        <f t="shared" si="35"/>
        <v>6.7810357881030086E-11</v>
      </c>
      <c r="BG208" s="15">
        <f t="shared" si="36"/>
        <v>0</v>
      </c>
      <c r="BH208" s="15">
        <f t="shared" si="37"/>
        <v>0</v>
      </c>
    </row>
    <row r="209" spans="50:60" x14ac:dyDescent="0.25">
      <c r="AX209" s="15">
        <f t="shared" si="31"/>
        <v>198</v>
      </c>
      <c r="AY209" s="15">
        <f t="shared" si="38"/>
        <v>1.5433617338576875</v>
      </c>
      <c r="AZ209" s="15">
        <f t="shared" si="39"/>
        <v>2.4147725331348676E-4</v>
      </c>
      <c r="BA209" s="15">
        <f t="shared" si="32"/>
        <v>0</v>
      </c>
      <c r="BB209" s="15">
        <f t="shared" si="33"/>
        <v>18.749099999999981</v>
      </c>
      <c r="BD209" s="15">
        <f t="shared" si="34"/>
        <v>198</v>
      </c>
      <c r="BE209" s="15">
        <f t="shared" si="40"/>
        <v>1.5707998898038316</v>
      </c>
      <c r="BF209" s="15">
        <f t="shared" si="35"/>
        <v>6.9230431568132873E-11</v>
      </c>
      <c r="BG209" s="15">
        <f t="shared" si="36"/>
        <v>0</v>
      </c>
      <c r="BH209" s="15">
        <f t="shared" si="37"/>
        <v>0</v>
      </c>
    </row>
    <row r="210" spans="50:60" x14ac:dyDescent="0.25">
      <c r="AX210" s="15">
        <f t="shared" si="31"/>
        <v>199</v>
      </c>
      <c r="AY210" s="15">
        <f t="shared" si="38"/>
        <v>1.5525078225717932</v>
      </c>
      <c r="AZ210" s="15">
        <f t="shared" si="39"/>
        <v>1.0722391481082071E-4</v>
      </c>
      <c r="BA210" s="15">
        <f t="shared" si="32"/>
        <v>0</v>
      </c>
      <c r="BB210" s="15">
        <f t="shared" si="33"/>
        <v>18.749099999999981</v>
      </c>
      <c r="BD210" s="15">
        <f t="shared" si="34"/>
        <v>199</v>
      </c>
      <c r="BE210" s="15">
        <f t="shared" si="40"/>
        <v>1.5707999265358825</v>
      </c>
      <c r="BF210" s="15">
        <f t="shared" si="35"/>
        <v>7.0665221044772172E-11</v>
      </c>
      <c r="BG210" s="15">
        <f t="shared" si="36"/>
        <v>0</v>
      </c>
      <c r="BH210" s="15">
        <f t="shared" si="37"/>
        <v>0</v>
      </c>
    </row>
    <row r="211" spans="50:60" x14ac:dyDescent="0.25">
      <c r="AX211" s="15">
        <f t="shared" si="31"/>
        <v>200</v>
      </c>
      <c r="AY211" s="15">
        <f t="shared" si="38"/>
        <v>1.5616539112858989</v>
      </c>
      <c r="AZ211" s="15">
        <f t="shared" si="39"/>
        <v>2.6782484618216174E-5</v>
      </c>
      <c r="BA211" s="15">
        <f t="shared" si="32"/>
        <v>0</v>
      </c>
      <c r="BB211" s="15">
        <f t="shared" si="33"/>
        <v>18.749099999999981</v>
      </c>
      <c r="BD211" s="15">
        <f t="shared" si="34"/>
        <v>200</v>
      </c>
      <c r="BE211" s="15">
        <f t="shared" si="40"/>
        <v>1.5707999632679335</v>
      </c>
      <c r="BF211" s="15">
        <f t="shared" si="35"/>
        <v>7.2114726310948047E-11</v>
      </c>
      <c r="BG211" s="15">
        <f t="shared" si="36"/>
        <v>0</v>
      </c>
      <c r="BH211" s="15">
        <f t="shared" si="37"/>
        <v>0</v>
      </c>
    </row>
    <row r="212" spans="50:60" x14ac:dyDescent="0.25">
      <c r="AX212" s="15">
        <f t="shared" si="31"/>
        <v>201</v>
      </c>
      <c r="AY212" s="15">
        <f t="shared" si="38"/>
        <v>1.5708000000000046</v>
      </c>
      <c r="AZ212" s="15">
        <f t="shared" si="39"/>
        <v>4.3226549449917804E-12</v>
      </c>
      <c r="BA212" s="15">
        <f t="shared" si="32"/>
        <v>0</v>
      </c>
      <c r="BB212" s="15">
        <f t="shared" si="33"/>
        <v>18.749099999999981</v>
      </c>
      <c r="BD212" s="15">
        <f t="shared" si="34"/>
        <v>201</v>
      </c>
      <c r="BE212" s="15">
        <f t="shared" si="40"/>
        <v>1.5707999999999844</v>
      </c>
      <c r="BF212" s="15">
        <f t="shared" si="35"/>
        <v>7.3578947366660472E-11</v>
      </c>
      <c r="BG212" s="15">
        <f t="shared" si="36"/>
        <v>0</v>
      </c>
      <c r="BH212" s="15">
        <f t="shared" si="37"/>
        <v>0</v>
      </c>
    </row>
  </sheetData>
  <protectedRanges>
    <protectedRange sqref="AZ12:AZ212" name="Rango2_2"/>
    <protectedRange sqref="AX3:AY3" name="Rango1_2"/>
    <protectedRange sqref="BF12:BF212" name="Rango2_1_1"/>
    <protectedRange sqref="BD3:BE3" name="Rango1_1_1"/>
  </protectedRanges>
  <dataConsolidate/>
  <mergeCells count="2">
    <mergeCell ref="AX1:AY1"/>
    <mergeCell ref="BD1:BE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12"/>
  <sheetViews>
    <sheetView workbookViewId="0">
      <selection activeCell="AC3" sqref="AC3"/>
    </sheetView>
  </sheetViews>
  <sheetFormatPr baseColWidth="10" defaultRowHeight="15" x14ac:dyDescent="0.25"/>
  <cols>
    <col min="1" max="1" width="44.7109375" bestFit="1" customWidth="1"/>
    <col min="2" max="3" width="17.85546875" customWidth="1"/>
    <col min="4" max="4" width="20.7109375" customWidth="1"/>
    <col min="11" max="11" width="20.42578125" bestFit="1" customWidth="1"/>
    <col min="12" max="12" width="20.42578125" customWidth="1"/>
    <col min="13" max="13" width="30" bestFit="1" customWidth="1"/>
    <col min="14" max="14" width="22.140625" bestFit="1" customWidth="1"/>
    <col min="16" max="16" width="15" bestFit="1" customWidth="1"/>
    <col min="18" max="18" width="11.5703125" customWidth="1"/>
    <col min="23" max="23" width="45.7109375" bestFit="1" customWidth="1"/>
    <col min="24" max="24" width="33.140625" bestFit="1" customWidth="1"/>
    <col min="25" max="25" width="42.28515625" bestFit="1" customWidth="1"/>
    <col min="27" max="27" width="14.5703125" bestFit="1" customWidth="1"/>
    <col min="28" max="28" width="12.7109375" bestFit="1" customWidth="1"/>
    <col min="29" max="29" width="23.42578125" bestFit="1" customWidth="1"/>
    <col min="40" max="40" width="15.85546875" bestFit="1" customWidth="1"/>
    <col min="41" max="41" width="18.42578125" bestFit="1" customWidth="1"/>
    <col min="43" max="43" width="20.140625" bestFit="1" customWidth="1"/>
    <col min="47" max="47" width="14.5703125" bestFit="1" customWidth="1"/>
    <col min="57" max="57" width="20.140625" bestFit="1" customWidth="1"/>
    <col min="58" max="58" width="12" bestFit="1" customWidth="1"/>
    <col min="65" max="65" width="12" bestFit="1" customWidth="1"/>
    <col min="68" max="68" width="14.85546875" bestFit="1" customWidth="1"/>
  </cols>
  <sheetData>
    <row r="1" spans="1:70" ht="15.75" thickBot="1" x14ac:dyDescent="0.3">
      <c r="A1" s="1"/>
      <c r="B1" s="1" t="s">
        <v>54</v>
      </c>
      <c r="C1" s="1" t="s">
        <v>55</v>
      </c>
      <c r="D1" s="1" t="s">
        <v>55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2" t="s">
        <v>52</v>
      </c>
      <c r="K1" s="3"/>
      <c r="L1" s="3"/>
      <c r="M1" s="3"/>
      <c r="N1" s="4" t="s">
        <v>28</v>
      </c>
      <c r="O1" s="3"/>
      <c r="Y1" s="9" t="s">
        <v>43</v>
      </c>
      <c r="AS1" s="49" t="s">
        <v>86</v>
      </c>
      <c r="AT1" s="50"/>
      <c r="AU1" s="21"/>
      <c r="AV1" s="21" t="s">
        <v>87</v>
      </c>
      <c r="AW1" s="21"/>
      <c r="AY1" s="49" t="s">
        <v>86</v>
      </c>
      <c r="AZ1" s="50"/>
      <c r="BA1" s="21"/>
      <c r="BB1" s="21" t="s">
        <v>88</v>
      </c>
      <c r="BC1" s="21"/>
    </row>
    <row r="2" spans="1:70" ht="15.75" thickBot="1" x14ac:dyDescent="0.3">
      <c r="A2" s="1" t="s">
        <v>5</v>
      </c>
      <c r="B2" s="1" t="s">
        <v>56</v>
      </c>
      <c r="C2" s="1" t="s">
        <v>57</v>
      </c>
      <c r="D2" s="1" t="s">
        <v>58</v>
      </c>
      <c r="E2" s="2" t="s">
        <v>0</v>
      </c>
      <c r="F2" s="2" t="s">
        <v>1</v>
      </c>
      <c r="G2" s="2" t="s">
        <v>2</v>
      </c>
      <c r="H2" s="2" t="s">
        <v>3</v>
      </c>
      <c r="I2" s="2" t="s">
        <v>64</v>
      </c>
      <c r="J2" s="2" t="s">
        <v>4</v>
      </c>
      <c r="K2" s="5" t="s">
        <v>25</v>
      </c>
      <c r="L2" s="5" t="s">
        <v>35</v>
      </c>
      <c r="M2" s="5" t="s">
        <v>36</v>
      </c>
      <c r="N2" s="5" t="s">
        <v>26</v>
      </c>
      <c r="O2" s="5" t="s">
        <v>27</v>
      </c>
      <c r="P2" s="6" t="s">
        <v>29</v>
      </c>
      <c r="Q2" s="6" t="s">
        <v>31</v>
      </c>
      <c r="R2" s="6" t="s">
        <v>30</v>
      </c>
      <c r="S2" s="6" t="s">
        <v>33</v>
      </c>
      <c r="T2" s="6" t="s">
        <v>32</v>
      </c>
      <c r="U2" s="6" t="s">
        <v>34</v>
      </c>
      <c r="V2" s="7" t="s">
        <v>39</v>
      </c>
      <c r="W2" s="4" t="s">
        <v>40</v>
      </c>
      <c r="X2" s="8" t="s">
        <v>41</v>
      </c>
      <c r="Y2" s="8" t="s">
        <v>42</v>
      </c>
      <c r="Z2" s="10" t="s">
        <v>44</v>
      </c>
      <c r="AA2" s="11" t="s">
        <v>45</v>
      </c>
      <c r="AB2" s="11" t="s">
        <v>46</v>
      </c>
      <c r="AC2" s="11" t="s">
        <v>53</v>
      </c>
      <c r="AD2" s="11" t="s">
        <v>59</v>
      </c>
      <c r="AE2" s="11" t="s">
        <v>60</v>
      </c>
      <c r="AF2" s="11" t="s">
        <v>61</v>
      </c>
      <c r="AG2" s="11" t="s">
        <v>62</v>
      </c>
      <c r="AH2" s="11" t="s">
        <v>63</v>
      </c>
      <c r="AI2" s="11" t="s">
        <v>65</v>
      </c>
      <c r="AJ2" s="11" t="s">
        <v>66</v>
      </c>
      <c r="AK2" s="11" t="s">
        <v>67</v>
      </c>
      <c r="AL2" s="13" t="s">
        <v>68</v>
      </c>
      <c r="AM2" s="14" t="s">
        <v>69</v>
      </c>
      <c r="AN2" s="14" t="s">
        <v>70</v>
      </c>
      <c r="AO2" s="14" t="s">
        <v>71</v>
      </c>
      <c r="AP2" s="14" t="s">
        <v>72</v>
      </c>
      <c r="AQ2" s="12" t="s">
        <v>73</v>
      </c>
      <c r="AR2" s="14" t="s">
        <v>95</v>
      </c>
      <c r="AS2" s="17" t="s">
        <v>85</v>
      </c>
      <c r="AT2" s="17" t="s">
        <v>84</v>
      </c>
      <c r="AU2" s="21"/>
      <c r="AV2" s="23" t="s">
        <v>83</v>
      </c>
      <c r="AW2" s="27">
        <f>AU212+AU12</f>
        <v>24.329445857698513</v>
      </c>
      <c r="AY2" s="17" t="s">
        <v>85</v>
      </c>
      <c r="AZ2" s="17" t="s">
        <v>84</v>
      </c>
      <c r="BA2" s="21"/>
      <c r="BB2" s="23" t="s">
        <v>83</v>
      </c>
      <c r="BC2" s="27">
        <f>BA212+BA12</f>
        <v>23.219993854011292</v>
      </c>
      <c r="BE2" s="6" t="s">
        <v>89</v>
      </c>
      <c r="BF2" t="s">
        <v>90</v>
      </c>
      <c r="BG2" t="s">
        <v>0</v>
      </c>
      <c r="BH2" t="s">
        <v>91</v>
      </c>
      <c r="BJ2" t="s">
        <v>92</v>
      </c>
      <c r="BK2" t="s">
        <v>0</v>
      </c>
      <c r="BL2" t="s">
        <v>100</v>
      </c>
      <c r="BM2" t="s">
        <v>94</v>
      </c>
      <c r="BN2" t="s">
        <v>94</v>
      </c>
      <c r="BO2" t="s">
        <v>96</v>
      </c>
      <c r="BP2" t="s">
        <v>97</v>
      </c>
      <c r="BQ2" t="s">
        <v>99</v>
      </c>
      <c r="BR2" t="s">
        <v>98</v>
      </c>
    </row>
    <row r="3" spans="1:70" ht="15.75" thickBot="1" x14ac:dyDescent="0.3">
      <c r="A3" s="1" t="s">
        <v>6</v>
      </c>
      <c r="B3" s="3">
        <v>0</v>
      </c>
      <c r="C3" s="3">
        <v>90</v>
      </c>
      <c r="D3" s="3">
        <f>C3*3.1416/180</f>
        <v>1.5707999999999998</v>
      </c>
      <c r="E3">
        <v>7.5652126065754084</v>
      </c>
      <c r="F3">
        <f>(K3*O3*M3-I3*(K3-AC3)*G3)/(K3*O3-I3*(K3-AC3))</f>
        <v>3.643166124435903E-2</v>
      </c>
      <c r="G3">
        <v>0.52</v>
      </c>
      <c r="H3">
        <f>(K3*O3-I3*(K3-AC3))/AC3</f>
        <v>222.06016435659663</v>
      </c>
      <c r="I3">
        <f>POWER((AI3*AJ3)/AK3,1/2)</f>
        <v>10.455405591206549</v>
      </c>
      <c r="K3">
        <f>3.1416/4*(POWER(A16,2)-POWER(A12,2))</f>
        <v>133.01102430000003</v>
      </c>
      <c r="L3">
        <v>1</v>
      </c>
      <c r="M3">
        <f>3.1416/4*(A20*POWER(A16,2))/A8</f>
        <v>6.3820744604268564E-2</v>
      </c>
      <c r="N3">
        <f>3.1416/4*(A24*POWER(A16,2))/A8</f>
        <v>3.8619913441022224E-2</v>
      </c>
      <c r="O3">
        <f>A8/(K3*(1-N3))</f>
        <v>103.46109823077602</v>
      </c>
      <c r="P3">
        <f>(A44-A42)/(A40-A42)</f>
        <v>20.30769230769231</v>
      </c>
      <c r="Q3">
        <f>(POWER(33.333,R3)-1)/(POWER(2,R3)-1)</f>
        <v>16.970916924381051</v>
      </c>
      <c r="R3">
        <v>0.69799999999999995</v>
      </c>
      <c r="S3">
        <v>0.29499999999999998</v>
      </c>
      <c r="T3">
        <f>0.511*(A42-((A40-A42)/(POWER(2,R3)-1)))</f>
        <v>-2.2784971909582237E-2</v>
      </c>
      <c r="U3">
        <f>((2.4*(A8/K3))/(A16-A12))*POWER((2*R3+1)/(3*R3),(R3/(R3-1)))</f>
        <v>19.667522240945026</v>
      </c>
      <c r="V3">
        <f>10*((T3/U3)+S3*POWER(U3,(R3-1)))</f>
        <v>1.1882170359613471</v>
      </c>
      <c r="W3">
        <f>120*(V3/(10*A28*A38))*((SQRT(1+0.0727*A28*((A34/A38)-1)*POWER((10*A28*A38)/V3,2)))-1)</f>
        <v>3.481248850734596</v>
      </c>
      <c r="X3">
        <f>(A28*W3*A38)/V3</f>
        <v>0.81858860751672224</v>
      </c>
      <c r="Y3">
        <f>32.355*SQRT(A28*((A34/A38)-1))</f>
        <v>19.168305120977937</v>
      </c>
      <c r="Z3">
        <f>(30*V3)/(A28*W3*A38)+1.25</f>
        <v>37.898445537262326</v>
      </c>
      <c r="AA3">
        <f>(30*V3)/(A28*Y3*A38)+1.25</f>
        <v>7.9059019226053957</v>
      </c>
      <c r="AB3">
        <v>0.09</v>
      </c>
      <c r="AC3">
        <f>POWER(A16,2)/4*(3.1416-ACOS((1-2*(E3/A16)))-1/2*SIN(2*ACOS(1-2*(E3/A16))-3.1416))-POWER(A12,2)/4*(3.1416-((AG3))-1/2*SIN(2*((AG3)-3.1416)))</f>
        <v>58.46174025526436</v>
      </c>
      <c r="AD3">
        <f>IF(((($A$16-($A$16-$A$12)*$B$3-2*E3)/$A$12))&lt;=-1,$A$16*AH3-PI()*$A$12,$A$16*AH3-$A$12*AG3)</f>
        <v>13.95538147337013</v>
      </c>
      <c r="AE3">
        <f>IF(E3&gt;=$A$12,$A$16*SIN(AH3),$A$16*SIN(AH3)-$A$12*SIN(AG3))</f>
        <v>13.921720918215675</v>
      </c>
      <c r="AF3">
        <f>3.1416*(A16-A12)-AD3</f>
        <v>13.973442526629873</v>
      </c>
      <c r="AG3">
        <f>IF(((A16-(B3*(A16-A12))-(2*E3))/A12)&gt;=1,0,ACOS((A16-(B3*(A16-A12))-(2*E3))/A12))</f>
        <v>1.8012612305745876</v>
      </c>
      <c r="AH3">
        <f>IF((1-2*E3/A16)&lt;=-1,PI(),ACOS(1-2*E3/A16))</f>
        <v>1.6539576610371536</v>
      </c>
      <c r="AI3">
        <f>(4*A32*A28*(A34-A38))</f>
        <v>1514.97792</v>
      </c>
      <c r="AJ3">
        <f>SIN(11/18*3.1416-D3)+G3/2*((E3/A28)-1)*COS(3.1416/2-D3)</f>
        <v>7.8259393265459352</v>
      </c>
      <c r="AK3">
        <f>3*A38*(SQRT(3)/2*Z3+1/2*AB3)</f>
        <v>108.45785477739355</v>
      </c>
      <c r="AL3">
        <f>W3*(1-4*F3+8*POWER(F3,2))*SIN(D3)</f>
        <v>3.0109024796196397</v>
      </c>
      <c r="AM3">
        <f>0.014*AO3*A28*H3*POWER(AP3,1/3)</f>
        <v>6.575114537670629</v>
      </c>
      <c r="AN3">
        <f>POWER(F3/0.12,0.25)</f>
        <v>0.74229140563193696</v>
      </c>
      <c r="AO3">
        <f>1.24*POWER(F3/0.12,0.5)</f>
        <v>0.6832356982850456</v>
      </c>
      <c r="AP3">
        <f>(4*AC3*H3*(A34*F3+A38*(1-F3)))/((3.1416*(A16-A12)-AD3+AE3)*V3)</f>
        <v>1810.0938428663189</v>
      </c>
      <c r="AQ3">
        <f>-(AL3/AM3)</f>
        <v>-0.45792395894692878</v>
      </c>
      <c r="AS3" s="28">
        <f>3.1416/2</f>
        <v>1.5708</v>
      </c>
      <c r="AT3" s="28">
        <f>-(3.1416/2-AH3)</f>
        <v>8.3157661037153607E-2</v>
      </c>
      <c r="AU3" s="21"/>
      <c r="AV3" s="23" t="s">
        <v>82</v>
      </c>
      <c r="AW3" s="27">
        <f>AW212</f>
        <v>6.5339000000000009</v>
      </c>
      <c r="AY3" s="28">
        <f>3.1416/2</f>
        <v>1.5708</v>
      </c>
      <c r="AZ3" s="28">
        <f>-(3.1416/2-AG3)</f>
        <v>0.23046123057458767</v>
      </c>
      <c r="BA3" s="21"/>
      <c r="BB3" s="23" t="s">
        <v>82</v>
      </c>
      <c r="BC3" s="27">
        <f>BC212</f>
        <v>9.6684999999999981</v>
      </c>
      <c r="BE3">
        <f>(G3)/(2*(0.0000079148*C3^5 - 0.0025662746*C3^4 + 0.3240846394*C3^3 - 19.9024975565*C3^2 + 597.3713031471*C3 - 7001.4497180617)*AC3)*(POWER(A16,2)*AW3-POWER(A12,2)*BC3)</f>
        <v>2.6479123857978983E-2</v>
      </c>
      <c r="BF3">
        <f>POWER((K3*O3*BE3-K3*O3*M3)/((K3-AC3)*(BE3-G3)),2)</f>
        <v>195.08225240278733</v>
      </c>
      <c r="BG3">
        <f>A28*((BF3*AK3/AI3-SIN(11/18*3.1416-D3))/(G3/2*COS(3.1416/2-D3))+1)</f>
        <v>13.563593094558874</v>
      </c>
      <c r="BH3">
        <f>BE3-F3</f>
        <v>-9.9525373863800469E-3</v>
      </c>
      <c r="BJ3">
        <v>40</v>
      </c>
      <c r="BK3">
        <v>2</v>
      </c>
      <c r="BL3">
        <v>40</v>
      </c>
      <c r="BM3">
        <v>31.636605685507263</v>
      </c>
      <c r="BN3">
        <f>0.0000079148*BJ3^5 - 0.0025662746*BJ3^4 + 0.3240846394*BJ3^3 - 19.9024975565*BJ3^2 + 597.3713031471*BJ3 - 7001.4497180617</f>
        <v>31.63578302229871</v>
      </c>
      <c r="BO3">
        <v>1</v>
      </c>
      <c r="BP3">
        <v>1</v>
      </c>
      <c r="BQ3">
        <v>2.5</v>
      </c>
      <c r="BR3">
        <v>1.2572070470000001</v>
      </c>
    </row>
    <row r="4" spans="1:70" ht="15.75" thickBot="1" x14ac:dyDescent="0.3">
      <c r="A4" s="1">
        <f>A6/42</f>
        <v>5</v>
      </c>
      <c r="B4" s="3"/>
      <c r="C4" s="3"/>
      <c r="D4" s="3"/>
      <c r="AS4" s="21"/>
      <c r="AT4" s="21"/>
      <c r="AU4" s="21"/>
      <c r="AV4" s="23" t="s">
        <v>81</v>
      </c>
      <c r="AW4" s="26">
        <f>IF(AW2=0,"Error",IF(AW3=0,"Error",(AW3-AW2)/AW2))</f>
        <v>-0.73144065679849868</v>
      </c>
      <c r="AY4" s="21"/>
      <c r="AZ4" s="21"/>
      <c r="BA4" s="21"/>
      <c r="BB4" s="23" t="s">
        <v>81</v>
      </c>
      <c r="BC4" s="26">
        <f>IF(BC2=0,"Error",IF(BC3=0,"Error",(BC3-BC2)/BC2))</f>
        <v>-0.58361315421581184</v>
      </c>
      <c r="BJ4">
        <v>50</v>
      </c>
      <c r="BK4">
        <v>3.6</v>
      </c>
      <c r="BL4">
        <v>50</v>
      </c>
      <c r="BM4">
        <v>55.612759580528135</v>
      </c>
      <c r="BN4">
        <f t="shared" ref="BN4:BN8" si="0">0.0000079148*BJ4^5 - 0.0025662746*BJ4^4 + 0.3240846394*BJ4^3 - 19.9024975565*BJ4^2 + 597.3713031471*BJ4 - 7001.4497180617</f>
        <v>55.61022304330254</v>
      </c>
      <c r="BO4">
        <v>0</v>
      </c>
      <c r="BP4">
        <v>0.72680381100000002</v>
      </c>
      <c r="BQ4">
        <v>5</v>
      </c>
      <c r="BR4">
        <v>0.99987401196056302</v>
      </c>
    </row>
    <row r="5" spans="1:70" ht="15.75" thickBot="1" x14ac:dyDescent="0.3">
      <c r="A5" s="1" t="s">
        <v>7</v>
      </c>
      <c r="B5" s="3"/>
      <c r="C5" s="3"/>
      <c r="D5" s="3"/>
      <c r="AS5" s="23" t="s">
        <v>80</v>
      </c>
      <c r="AT5" s="22">
        <f>AS3-AT3</f>
        <v>1.4876423389628464</v>
      </c>
      <c r="AU5" s="21"/>
      <c r="AV5" s="18"/>
      <c r="AW5" s="18"/>
      <c r="AY5" s="23" t="s">
        <v>80</v>
      </c>
      <c r="AZ5" s="22">
        <f>AY3-AZ3</f>
        <v>1.3403387694254123</v>
      </c>
      <c r="BA5" s="21"/>
      <c r="BB5" s="18"/>
      <c r="BC5" s="18"/>
      <c r="BE5" t="s">
        <v>93</v>
      </c>
      <c r="BJ5">
        <v>60</v>
      </c>
      <c r="BK5">
        <v>4.5999999999999996</v>
      </c>
      <c r="BL5">
        <v>60</v>
      </c>
      <c r="BM5">
        <v>89.755397683020377</v>
      </c>
      <c r="BN5">
        <f t="shared" si="0"/>
        <v>89.749041764294816</v>
      </c>
      <c r="BO5">
        <v>-1</v>
      </c>
      <c r="BP5">
        <v>0.69669999999999999</v>
      </c>
    </row>
    <row r="6" spans="1:70" ht="15.75" thickBot="1" x14ac:dyDescent="0.3">
      <c r="A6" s="1">
        <v>210</v>
      </c>
      <c r="B6" s="3"/>
      <c r="C6" s="3"/>
      <c r="D6" s="3"/>
      <c r="AS6" s="25"/>
      <c r="AT6" s="24"/>
      <c r="AU6" s="21"/>
      <c r="AV6" s="18"/>
      <c r="AW6" s="18"/>
      <c r="AY6" s="25"/>
      <c r="AZ6" s="24"/>
      <c r="BA6" s="21"/>
      <c r="BB6" s="18"/>
      <c r="BC6" s="18"/>
      <c r="BE6">
        <v>172.31433380247952</v>
      </c>
      <c r="BG6">
        <v>6.2732783829019562E-2</v>
      </c>
      <c r="BJ6">
        <v>70</v>
      </c>
      <c r="BK6">
        <v>5.0999999999999996</v>
      </c>
      <c r="BL6">
        <v>70</v>
      </c>
      <c r="BM6">
        <v>139.49981065220356</v>
      </c>
      <c r="BN6">
        <f t="shared" si="0"/>
        <v>139.48600358529438</v>
      </c>
    </row>
    <row r="7" spans="1:70" ht="15.75" thickBot="1" x14ac:dyDescent="0.3">
      <c r="A7" s="1" t="s">
        <v>8</v>
      </c>
      <c r="B7" s="3"/>
      <c r="C7" s="3"/>
      <c r="D7" s="3"/>
      <c r="AS7" s="23" t="s">
        <v>79</v>
      </c>
      <c r="AT7" s="22">
        <f>(AS3-AT3)/200</f>
        <v>7.4382116948142315E-3</v>
      </c>
      <c r="AU7" s="21"/>
      <c r="AV7" s="21"/>
      <c r="AW7" s="21"/>
      <c r="AY7" s="23" t="s">
        <v>79</v>
      </c>
      <c r="AZ7" s="22">
        <f>(AY3-AZ3)/200</f>
        <v>6.7016938471270611E-3</v>
      </c>
      <c r="BA7" s="21"/>
      <c r="BB7" s="21"/>
      <c r="BC7" s="21"/>
      <c r="BG7">
        <v>6.0107370537787599E-2</v>
      </c>
      <c r="BJ7">
        <v>80</v>
      </c>
      <c r="BK7">
        <v>5.15</v>
      </c>
      <c r="BL7">
        <v>80</v>
      </c>
      <c r="BM7">
        <v>164.24159080000001</v>
      </c>
      <c r="BN7">
        <f t="shared" si="0"/>
        <v>164.21456890627815</v>
      </c>
    </row>
    <row r="8" spans="1:70" x14ac:dyDescent="0.25">
      <c r="A8" s="1">
        <f>A4*2646</f>
        <v>13230</v>
      </c>
      <c r="B8" s="3"/>
      <c r="C8" s="3"/>
      <c r="D8" s="3"/>
      <c r="AS8" s="21"/>
      <c r="AT8" s="21"/>
      <c r="AU8" s="21"/>
      <c r="AV8" s="21"/>
      <c r="AW8" s="20"/>
      <c r="AY8" s="21"/>
      <c r="AZ8" s="21"/>
      <c r="BA8" s="21"/>
      <c r="BB8" s="21"/>
      <c r="BC8" s="20"/>
      <c r="BE8">
        <v>0.72680381064620103</v>
      </c>
      <c r="BG8">
        <v>5.7152789220101384E-2</v>
      </c>
      <c r="BJ8">
        <v>90</v>
      </c>
      <c r="BK8">
        <v>5.2</v>
      </c>
      <c r="BL8">
        <v>90</v>
      </c>
      <c r="BM8">
        <v>172.31433380247952</v>
      </c>
      <c r="BN8">
        <f t="shared" si="0"/>
        <v>172.26549412728855</v>
      </c>
    </row>
    <row r="9" spans="1:70" x14ac:dyDescent="0.25">
      <c r="A9" s="1" t="s">
        <v>9</v>
      </c>
      <c r="B9" s="3"/>
      <c r="C9" s="3"/>
      <c r="D9" s="3"/>
      <c r="AF9">
        <f>SIN(11/18*3.1416-D3)</f>
        <v>0.34202091036638416</v>
      </c>
      <c r="AG9">
        <f>COS(3.1416/2-1.2217)</f>
        <v>0.93968094038650374</v>
      </c>
      <c r="AH9">
        <f>0.26*AG9*(-1)*AI3/AK3</f>
        <v>-3.4127074397478356</v>
      </c>
      <c r="AI9">
        <f>0.26*AG9/0.4318*AI3/AK3</f>
        <v>7.9034447423525602</v>
      </c>
      <c r="AS9" s="18"/>
      <c r="AT9" s="18"/>
      <c r="AU9" s="18"/>
      <c r="AV9" s="18"/>
      <c r="AW9" s="19"/>
      <c r="AY9" s="18"/>
      <c r="AZ9" s="18"/>
      <c r="BA9" s="18"/>
      <c r="BB9" s="18"/>
      <c r="BC9" s="19"/>
      <c r="BG9">
        <v>5.4990169407861299E-2</v>
      </c>
    </row>
    <row r="10" spans="1:70" ht="15.75" thickBot="1" x14ac:dyDescent="0.3">
      <c r="A10" s="1">
        <v>2</v>
      </c>
      <c r="B10" s="3"/>
      <c r="C10" s="3"/>
      <c r="D10" s="3"/>
      <c r="AG10">
        <f>AI3*AF9/AK3</f>
        <v>4.7774698148591153</v>
      </c>
      <c r="AH10">
        <f>AG10+AH9</f>
        <v>1.3647623751112796</v>
      </c>
      <c r="AS10" s="18"/>
      <c r="AT10" s="18"/>
      <c r="AU10" s="18"/>
      <c r="AV10" s="18"/>
      <c r="AW10" s="18"/>
      <c r="AY10" s="18"/>
      <c r="AZ10" s="18"/>
      <c r="BA10" s="18"/>
      <c r="BB10" s="18"/>
      <c r="BC10" s="18"/>
      <c r="BG10">
        <v>5.4677060522311798E-2</v>
      </c>
    </row>
    <row r="11" spans="1:70" ht="15.75" thickBot="1" x14ac:dyDescent="0.3">
      <c r="A11" s="1" t="s">
        <v>10</v>
      </c>
      <c r="B11" s="3"/>
      <c r="C11" s="3"/>
      <c r="D11" s="3"/>
      <c r="AH11">
        <f>SQRT(AH10)</f>
        <v>1.1682304460641657</v>
      </c>
      <c r="AS11" s="17" t="s">
        <v>78</v>
      </c>
      <c r="AT11" s="17" t="s">
        <v>77</v>
      </c>
      <c r="AU11" s="17" t="s">
        <v>76</v>
      </c>
      <c r="AV11" s="17" t="s">
        <v>75</v>
      </c>
      <c r="AW11" s="17" t="s">
        <v>74</v>
      </c>
      <c r="AY11" s="17" t="s">
        <v>78</v>
      </c>
      <c r="AZ11" s="17" t="s">
        <v>77</v>
      </c>
      <c r="BA11" s="17" t="s">
        <v>76</v>
      </c>
      <c r="BB11" s="17" t="s">
        <v>75</v>
      </c>
      <c r="BC11" s="17" t="s">
        <v>74</v>
      </c>
      <c r="BG11">
        <v>5.4501149999999998E-2</v>
      </c>
    </row>
    <row r="12" spans="1:70" x14ac:dyDescent="0.25">
      <c r="A12" s="1">
        <f>A10*2.54</f>
        <v>5.08</v>
      </c>
      <c r="B12" s="3"/>
      <c r="C12" s="3"/>
      <c r="D12" s="3"/>
      <c r="AS12" s="16">
        <f>IF(AT12="","",1)</f>
        <v>1</v>
      </c>
      <c r="AT12" s="15">
        <f>AT3</f>
        <v>8.3157661037153607E-2</v>
      </c>
      <c r="AU12" s="15">
        <f>POWER(COS(AT12),2)*EXP($AQ$3*($A$16/2*SIN(AT12)-$E$3))</f>
        <v>24.329445857680913</v>
      </c>
      <c r="AV12" s="15">
        <f>IF(AT12="","",0)</f>
        <v>0</v>
      </c>
      <c r="AW12" s="15">
        <f>IF(AT12="","",0)</f>
        <v>0</v>
      </c>
      <c r="AY12" s="16">
        <f>IF(AZ12="","",1)</f>
        <v>1</v>
      </c>
      <c r="AZ12" s="15">
        <f>AZ3</f>
        <v>0.23046123057458767</v>
      </c>
      <c r="BA12" s="15">
        <f>POWER(COS(AZ12),2)*EXP($AQ$3*($A$12/2*SIN(AZ12)-$E$3))</f>
        <v>23.219993853876559</v>
      </c>
      <c r="BB12" s="15">
        <f>IF(AZ12="","",0)</f>
        <v>0</v>
      </c>
      <c r="BC12" s="15">
        <f>IF(AZ12="","",0)</f>
        <v>0</v>
      </c>
    </row>
    <row r="13" spans="1:70" x14ac:dyDescent="0.25">
      <c r="A13" s="1" t="s">
        <v>11</v>
      </c>
      <c r="B13" s="3"/>
      <c r="C13" s="3"/>
      <c r="D13" s="3"/>
      <c r="AH13">
        <f>AI3*AF9-0.26*AG9</f>
        <v>517.90981033887067</v>
      </c>
      <c r="AS13" s="15">
        <f t="shared" ref="AS13:AS76" si="1">IF(AT13="","",AS12+1)</f>
        <v>2</v>
      </c>
      <c r="AT13" s="15">
        <f>AT12+$AT$7</f>
        <v>9.0595872731967841E-2</v>
      </c>
      <c r="AU13" s="15">
        <f>POWER(COS(AT13),2)*EXP($AQ$3*($A$16/2*SIN(AT13)-$E$3))</f>
        <v>23.728802974944788</v>
      </c>
      <c r="AV13" s="15">
        <f t="shared" ref="AV13:AV76" si="2">IF(AT13="","",ROUNDDOWN(((AU12+AU13)*$AT$7)/2,4))</f>
        <v>0.1787</v>
      </c>
      <c r="AW13" s="15">
        <f t="shared" ref="AW13:AW76" si="3">IF(AT13="","",AW12+AV13)</f>
        <v>0.1787</v>
      </c>
      <c r="AY13" s="15">
        <f t="shared" ref="AY13:AY76" si="4">IF(AZ13="","",AY12+1)</f>
        <v>2</v>
      </c>
      <c r="AZ13" s="15">
        <f>AZ12+$AZ$7</f>
        <v>0.23716292442171474</v>
      </c>
      <c r="BA13" s="15">
        <f t="shared" ref="BA13:BA76" si="5">POWER(COS(AZ13),2)*EXP($AQ$3*($A$12/2*SIN(AZ13)-$E$3))</f>
        <v>22.97113969731015</v>
      </c>
      <c r="BB13" s="15">
        <f t="shared" ref="BB13:BB76" si="6">IF(AZ13="","",ROUNDDOWN(((BA12+BA13)*$AZ$7)/2,4))</f>
        <v>0.1547</v>
      </c>
      <c r="BC13" s="15">
        <f t="shared" ref="BC13:BC76" si="7">IF(AZ13="","",BC12+BB13)</f>
        <v>0.1547</v>
      </c>
    </row>
    <row r="14" spans="1:70" x14ac:dyDescent="0.25">
      <c r="A14" s="1">
        <v>5.5</v>
      </c>
      <c r="B14" s="3"/>
      <c r="C14" s="3"/>
      <c r="D14" s="3"/>
      <c r="AF14">
        <f>0.26*0.93977/0.4318/AK3*AI3</f>
        <v>7.9041938027025056</v>
      </c>
      <c r="AH14">
        <f>AH13/AK3/AI14</f>
        <v>0.30435812701925502</v>
      </c>
      <c r="AI14">
        <v>15.689468247893823</v>
      </c>
      <c r="AS14" s="15">
        <f t="shared" si="1"/>
        <v>3</v>
      </c>
      <c r="AT14" s="15">
        <f t="shared" ref="AT14:AT77" si="8">AT13+$AT$7</f>
        <v>9.8034084426782075E-2</v>
      </c>
      <c r="AU14" s="15">
        <f t="shared" ref="AU14:AU77" si="9">POWER(COS(AT14),2)*EXP($AQ$3*($A$16/2*SIN(AT14)-$E$3))</f>
        <v>23.140777320063364</v>
      </c>
      <c r="AV14" s="15">
        <f t="shared" si="2"/>
        <v>0.17430000000000001</v>
      </c>
      <c r="AW14" s="15">
        <f t="shared" si="3"/>
        <v>0.35299999999999998</v>
      </c>
      <c r="AY14" s="15">
        <f t="shared" si="4"/>
        <v>3</v>
      </c>
      <c r="AZ14" s="15">
        <f t="shared" ref="AZ14:AZ77" si="10">AZ13+$AZ$7</f>
        <v>0.24386461826884182</v>
      </c>
      <c r="BA14" s="15">
        <f t="shared" si="5"/>
        <v>22.723071000486947</v>
      </c>
      <c r="BB14" s="15">
        <f t="shared" si="6"/>
        <v>0.15310000000000001</v>
      </c>
      <c r="BC14" s="15">
        <f t="shared" si="7"/>
        <v>0.30780000000000002</v>
      </c>
    </row>
    <row r="15" spans="1:70" x14ac:dyDescent="0.25">
      <c r="A15" s="1" t="s">
        <v>12</v>
      </c>
      <c r="B15" s="3"/>
      <c r="C15" s="3"/>
      <c r="D15" s="3"/>
      <c r="AS15" s="15">
        <f t="shared" si="1"/>
        <v>4</v>
      </c>
      <c r="AT15" s="15">
        <f t="shared" si="8"/>
        <v>0.10547229612159631</v>
      </c>
      <c r="AU15" s="15">
        <f t="shared" si="9"/>
        <v>22.565193232834133</v>
      </c>
      <c r="AV15" s="15">
        <f t="shared" si="2"/>
        <v>0.1699</v>
      </c>
      <c r="AW15" s="15">
        <f t="shared" si="3"/>
        <v>0.52289999999999992</v>
      </c>
      <c r="AY15" s="15">
        <f t="shared" si="4"/>
        <v>4</v>
      </c>
      <c r="AZ15" s="15">
        <f t="shared" si="10"/>
        <v>0.25056631211596886</v>
      </c>
      <c r="BA15" s="15">
        <f t="shared" si="5"/>
        <v>22.475820743917726</v>
      </c>
      <c r="BB15" s="15">
        <f t="shared" si="6"/>
        <v>0.15140000000000001</v>
      </c>
      <c r="BC15" s="15">
        <f t="shared" si="7"/>
        <v>0.45920000000000005</v>
      </c>
    </row>
    <row r="16" spans="1:70" x14ac:dyDescent="0.25">
      <c r="A16" s="1">
        <f>A14*2.54</f>
        <v>13.97</v>
      </c>
      <c r="B16" s="3"/>
      <c r="C16" s="3"/>
      <c r="D16" s="3"/>
      <c r="AS16" s="15">
        <f t="shared" si="1"/>
        <v>5</v>
      </c>
      <c r="AT16" s="15">
        <f t="shared" si="8"/>
        <v>0.11291050781641054</v>
      </c>
      <c r="AU16" s="15">
        <f>POWER(COS(AT16),2)*EXP($AQ$3*($A$16/2*SIN(AT16)-$E$3))</f>
        <v>22.001873645693358</v>
      </c>
      <c r="AV16" s="15">
        <f t="shared" si="2"/>
        <v>0.16569999999999999</v>
      </c>
      <c r="AW16" s="15">
        <f t="shared" si="3"/>
        <v>0.68859999999999988</v>
      </c>
      <c r="AY16" s="15">
        <f t="shared" si="4"/>
        <v>5</v>
      </c>
      <c r="AZ16" s="15">
        <f t="shared" si="10"/>
        <v>0.2572680059630959</v>
      </c>
      <c r="BA16" s="15">
        <f t="shared" si="5"/>
        <v>22.229421090125168</v>
      </c>
      <c r="BB16" s="15">
        <f t="shared" si="6"/>
        <v>0.14979999999999999</v>
      </c>
      <c r="BC16" s="15">
        <f t="shared" si="7"/>
        <v>0.60899999999999999</v>
      </c>
    </row>
    <row r="17" spans="1:55" x14ac:dyDescent="0.25">
      <c r="A17" s="1" t="s">
        <v>37</v>
      </c>
      <c r="B17" s="3"/>
      <c r="C17" s="3"/>
      <c r="D17" s="3"/>
      <c r="AS17" s="15">
        <f t="shared" si="1"/>
        <v>6</v>
      </c>
      <c r="AT17" s="15">
        <f t="shared" si="8"/>
        <v>0.12034871951122478</v>
      </c>
      <c r="AU17" s="15">
        <f t="shared" si="9"/>
        <v>21.450640295663057</v>
      </c>
      <c r="AV17" s="15">
        <f t="shared" si="2"/>
        <v>0.16159999999999999</v>
      </c>
      <c r="AW17" s="15">
        <f t="shared" si="3"/>
        <v>0.85019999999999984</v>
      </c>
      <c r="AY17" s="15">
        <f t="shared" si="4"/>
        <v>6</v>
      </c>
      <c r="AZ17" s="15">
        <f t="shared" si="10"/>
        <v>0.26396969981022295</v>
      </c>
      <c r="BA17" s="15">
        <f t="shared" si="5"/>
        <v>21.983903389452308</v>
      </c>
      <c r="BB17" s="15">
        <f t="shared" si="6"/>
        <v>0.14810000000000001</v>
      </c>
      <c r="BC17" s="15">
        <f t="shared" si="7"/>
        <v>0.7571</v>
      </c>
    </row>
    <row r="18" spans="1:55" x14ac:dyDescent="0.25">
      <c r="A18" s="1">
        <v>650.61699999999996</v>
      </c>
      <c r="B18" s="3"/>
      <c r="C18" s="3"/>
      <c r="D18" s="3"/>
      <c r="AS18" s="15">
        <f t="shared" si="1"/>
        <v>7</v>
      </c>
      <c r="AT18" s="15">
        <f t="shared" si="8"/>
        <v>0.12778693120603901</v>
      </c>
      <c r="AU18" s="15">
        <f t="shared" si="9"/>
        <v>20.91131392820121</v>
      </c>
      <c r="AV18" s="15">
        <f t="shared" si="2"/>
        <v>0.1575</v>
      </c>
      <c r="AW18" s="15">
        <f t="shared" si="3"/>
        <v>1.0076999999999998</v>
      </c>
      <c r="AY18" s="15">
        <f t="shared" si="4"/>
        <v>7</v>
      </c>
      <c r="AZ18" s="15">
        <f t="shared" si="10"/>
        <v>0.27067139365734999</v>
      </c>
      <c r="BA18" s="15">
        <f t="shared" si="5"/>
        <v>21.739298186126447</v>
      </c>
      <c r="BB18" s="15">
        <f t="shared" si="6"/>
        <v>0.14649999999999999</v>
      </c>
      <c r="BC18" s="15">
        <f t="shared" si="7"/>
        <v>0.90359999999999996</v>
      </c>
    </row>
    <row r="19" spans="1:55" x14ac:dyDescent="0.25">
      <c r="A19" s="1" t="s">
        <v>38</v>
      </c>
      <c r="B19" s="3"/>
      <c r="C19" s="3"/>
      <c r="D19" s="3"/>
      <c r="AS19" s="15">
        <f t="shared" si="1"/>
        <v>8</v>
      </c>
      <c r="AT19" s="15">
        <f t="shared" si="8"/>
        <v>0.13522514290085325</v>
      </c>
      <c r="AU19" s="15">
        <f t="shared" si="9"/>
        <v>20.383714493066375</v>
      </c>
      <c r="AV19" s="15">
        <f t="shared" si="2"/>
        <v>0.1535</v>
      </c>
      <c r="AW19" s="15">
        <f t="shared" si="3"/>
        <v>1.1611999999999998</v>
      </c>
      <c r="AY19" s="15">
        <f t="shared" si="4"/>
        <v>8</v>
      </c>
      <c r="AZ19" s="15">
        <f t="shared" si="10"/>
        <v>0.27737308750447703</v>
      </c>
      <c r="BA19" s="15">
        <f t="shared" si="5"/>
        <v>21.495635224568247</v>
      </c>
      <c r="BB19" s="15">
        <f t="shared" si="6"/>
        <v>0.14480000000000001</v>
      </c>
      <c r="BC19" s="15">
        <f t="shared" si="7"/>
        <v>1.0484</v>
      </c>
    </row>
    <row r="20" spans="1:55" x14ac:dyDescent="0.25">
      <c r="A20" s="1">
        <f>A18/118.1102</f>
        <v>5.5085589559580797</v>
      </c>
      <c r="B20" s="3"/>
      <c r="C20" s="3"/>
      <c r="D20" s="3"/>
      <c r="AS20" s="15">
        <f t="shared" si="1"/>
        <v>9</v>
      </c>
      <c r="AT20" s="15">
        <f t="shared" si="8"/>
        <v>0.14266335459566748</v>
      </c>
      <c r="AU20" s="15">
        <f t="shared" si="9"/>
        <v>19.867661332314992</v>
      </c>
      <c r="AV20" s="15">
        <f t="shared" si="2"/>
        <v>0.14960000000000001</v>
      </c>
      <c r="AW20" s="15">
        <f t="shared" si="3"/>
        <v>1.3107999999999997</v>
      </c>
      <c r="AY20" s="15">
        <f t="shared" si="4"/>
        <v>9</v>
      </c>
      <c r="AZ20" s="15">
        <f t="shared" si="10"/>
        <v>0.28407478135160408</v>
      </c>
      <c r="BA20" s="15">
        <f t="shared" si="5"/>
        <v>21.252943455936009</v>
      </c>
      <c r="BB20" s="15">
        <f t="shared" si="6"/>
        <v>0.14319999999999999</v>
      </c>
      <c r="BC20" s="15">
        <f t="shared" si="7"/>
        <v>1.1916</v>
      </c>
    </row>
    <row r="21" spans="1:55" x14ac:dyDescent="0.25">
      <c r="A21" s="1" t="s">
        <v>13</v>
      </c>
      <c r="B21" s="3"/>
      <c r="C21" s="3"/>
      <c r="D21" s="3"/>
      <c r="AS21" s="15">
        <f t="shared" si="1"/>
        <v>10</v>
      </c>
      <c r="AT21" s="15">
        <f t="shared" si="8"/>
        <v>0.15010156629048171</v>
      </c>
      <c r="AU21" s="15">
        <f t="shared" si="9"/>
        <v>19.362973360555657</v>
      </c>
      <c r="AV21" s="15">
        <f t="shared" si="2"/>
        <v>0.1459</v>
      </c>
      <c r="AW21" s="15">
        <f t="shared" si="3"/>
        <v>1.4566999999999997</v>
      </c>
      <c r="AY21" s="15">
        <f t="shared" si="4"/>
        <v>10</v>
      </c>
      <c r="AZ21" s="15">
        <f t="shared" si="10"/>
        <v>0.29077647519873112</v>
      </c>
      <c r="BA21" s="15">
        <f t="shared" si="5"/>
        <v>21.011251044895374</v>
      </c>
      <c r="BB21" s="15">
        <f t="shared" si="6"/>
        <v>0.1416</v>
      </c>
      <c r="BC21" s="15">
        <f t="shared" si="7"/>
        <v>1.3331999999999999</v>
      </c>
    </row>
    <row r="22" spans="1:55" x14ac:dyDescent="0.25">
      <c r="A22" s="1">
        <v>2</v>
      </c>
      <c r="B22" s="3"/>
      <c r="C22" s="3"/>
      <c r="D22" s="3"/>
      <c r="AS22" s="15">
        <f t="shared" si="1"/>
        <v>11</v>
      </c>
      <c r="AT22" s="15">
        <f t="shared" si="8"/>
        <v>0.15753977798529595</v>
      </c>
      <c r="AU22" s="15">
        <f t="shared" si="9"/>
        <v>18.869469237591197</v>
      </c>
      <c r="AV22" s="15">
        <f t="shared" si="2"/>
        <v>0.1421</v>
      </c>
      <c r="AW22" s="15">
        <f t="shared" si="3"/>
        <v>1.5987999999999998</v>
      </c>
      <c r="AY22" s="15">
        <f t="shared" si="4"/>
        <v>11</v>
      </c>
      <c r="AZ22" s="15">
        <f t="shared" si="10"/>
        <v>0.29747816904585817</v>
      </c>
      <c r="BA22" s="15">
        <f t="shared" si="5"/>
        <v>20.770585376604405</v>
      </c>
      <c r="BB22" s="15">
        <f t="shared" si="6"/>
        <v>0.14000000000000001</v>
      </c>
      <c r="BC22" s="15">
        <f t="shared" si="7"/>
        <v>1.4731999999999998</v>
      </c>
    </row>
    <row r="23" spans="1:55" x14ac:dyDescent="0.25">
      <c r="A23" s="1" t="s">
        <v>14</v>
      </c>
      <c r="B23" s="3"/>
      <c r="C23" s="3"/>
      <c r="D23" s="3"/>
      <c r="AS23" s="15">
        <f t="shared" si="1"/>
        <v>12</v>
      </c>
      <c r="AT23" s="15">
        <f t="shared" si="8"/>
        <v>0.16497798968011018</v>
      </c>
      <c r="AU23" s="15">
        <f t="shared" si="9"/>
        <v>18.386967533584329</v>
      </c>
      <c r="AV23" s="15">
        <f t="shared" si="2"/>
        <v>0.13850000000000001</v>
      </c>
      <c r="AW23" s="15">
        <f t="shared" si="3"/>
        <v>1.7372999999999998</v>
      </c>
      <c r="AY23" s="15">
        <f t="shared" si="4"/>
        <v>12</v>
      </c>
      <c r="AZ23" s="15">
        <f t="shared" si="10"/>
        <v>0.30417986289298521</v>
      </c>
      <c r="BA23" s="15">
        <f t="shared" si="5"/>
        <v>20.530973063904703</v>
      </c>
      <c r="BB23" s="15">
        <f t="shared" si="6"/>
        <v>0.13830000000000001</v>
      </c>
      <c r="BC23" s="15">
        <f t="shared" si="7"/>
        <v>1.6114999999999999</v>
      </c>
    </row>
    <row r="24" spans="1:55" x14ac:dyDescent="0.25">
      <c r="A24" s="1">
        <f>A22*1.6667</f>
        <v>3.3334000000000001</v>
      </c>
      <c r="B24" s="3"/>
      <c r="C24" s="3"/>
      <c r="D24" s="3"/>
      <c r="AS24" s="15">
        <f t="shared" si="1"/>
        <v>13</v>
      </c>
      <c r="AT24" s="15">
        <f t="shared" si="8"/>
        <v>0.17241620137492442</v>
      </c>
      <c r="AU24" s="15">
        <f t="shared" si="9"/>
        <v>17.915286886887518</v>
      </c>
      <c r="AV24" s="15">
        <f t="shared" si="2"/>
        <v>0.13500000000000001</v>
      </c>
      <c r="AW24" s="15">
        <f t="shared" si="3"/>
        <v>1.8722999999999999</v>
      </c>
      <c r="AY24" s="15">
        <f t="shared" si="4"/>
        <v>13</v>
      </c>
      <c r="AZ24" s="15">
        <f t="shared" si="10"/>
        <v>0.31088155674011225</v>
      </c>
      <c r="BA24" s="15">
        <f t="shared" si="5"/>
        <v>20.292439954708787</v>
      </c>
      <c r="BB24" s="15">
        <f t="shared" si="6"/>
        <v>0.13669999999999999</v>
      </c>
      <c r="BC24" s="15">
        <f t="shared" si="7"/>
        <v>1.7482</v>
      </c>
    </row>
    <row r="25" spans="1:55" x14ac:dyDescent="0.25">
      <c r="A25" s="1" t="s">
        <v>15</v>
      </c>
      <c r="B25" s="3"/>
      <c r="C25" s="3"/>
      <c r="D25" s="3"/>
      <c r="AS25" s="15">
        <f t="shared" si="1"/>
        <v>14</v>
      </c>
      <c r="AT25" s="15">
        <f t="shared" si="8"/>
        <v>0.17985441306973865</v>
      </c>
      <c r="AU25" s="15">
        <f t="shared" si="9"/>
        <v>17.454246154682203</v>
      </c>
      <c r="AV25" s="15">
        <f t="shared" si="2"/>
        <v>0.13150000000000001</v>
      </c>
      <c r="AW25" s="15">
        <f t="shared" si="3"/>
        <v>2.0038</v>
      </c>
      <c r="AY25" s="15">
        <f t="shared" si="4"/>
        <v>14</v>
      </c>
      <c r="AZ25" s="15">
        <f t="shared" si="10"/>
        <v>0.3175832505872393</v>
      </c>
      <c r="BA25" s="15">
        <f t="shared" si="5"/>
        <v>20.05501113957456</v>
      </c>
      <c r="BB25" s="15">
        <f t="shared" si="6"/>
        <v>0.1351</v>
      </c>
      <c r="BC25" s="15">
        <f t="shared" si="7"/>
        <v>1.8833</v>
      </c>
    </row>
    <row r="26" spans="1:55" x14ac:dyDescent="0.25">
      <c r="A26" s="1">
        <v>0.1</v>
      </c>
      <c r="B26" s="3"/>
      <c r="C26" s="3"/>
      <c r="D26" s="3"/>
      <c r="AS26" s="15">
        <f t="shared" si="1"/>
        <v>15</v>
      </c>
      <c r="AT26" s="15">
        <f t="shared" si="8"/>
        <v>0.18729262476455288</v>
      </c>
      <c r="AU26" s="15">
        <f t="shared" si="9"/>
        <v>17.003664556576112</v>
      </c>
      <c r="AV26" s="15">
        <f t="shared" si="2"/>
        <v>0.12809999999999999</v>
      </c>
      <c r="AW26" s="15">
        <f t="shared" si="3"/>
        <v>2.1318999999999999</v>
      </c>
      <c r="AY26" s="15">
        <f t="shared" si="4"/>
        <v>15</v>
      </c>
      <c r="AZ26" s="15">
        <f t="shared" si="10"/>
        <v>0.32428494443436634</v>
      </c>
      <c r="BA26" s="15">
        <f t="shared" si="5"/>
        <v>19.81871095945753</v>
      </c>
      <c r="BB26" s="15">
        <f t="shared" si="6"/>
        <v>0.1336</v>
      </c>
      <c r="BC26" s="15">
        <f t="shared" si="7"/>
        <v>2.0169000000000001</v>
      </c>
    </row>
    <row r="27" spans="1:55" x14ac:dyDescent="0.25">
      <c r="A27" s="1" t="s">
        <v>16</v>
      </c>
      <c r="B27" s="3"/>
      <c r="C27" s="3"/>
      <c r="D27" s="3"/>
      <c r="AS27" s="15">
        <f t="shared" si="1"/>
        <v>16</v>
      </c>
      <c r="AT27" s="15">
        <f t="shared" si="8"/>
        <v>0.19473083645936712</v>
      </c>
      <c r="AU27" s="15">
        <f t="shared" si="9"/>
        <v>16.563361811310916</v>
      </c>
      <c r="AV27" s="15">
        <f t="shared" si="2"/>
        <v>0.12479999999999999</v>
      </c>
      <c r="AW27" s="15">
        <f t="shared" si="3"/>
        <v>2.2566999999999999</v>
      </c>
      <c r="AY27" s="15">
        <f t="shared" si="4"/>
        <v>16</v>
      </c>
      <c r="AZ27" s="15">
        <f t="shared" si="10"/>
        <v>0.33098663828149338</v>
      </c>
      <c r="BA27" s="15">
        <f t="shared" si="5"/>
        <v>19.583563013631768</v>
      </c>
      <c r="BB27" s="15">
        <f t="shared" si="6"/>
        <v>0.13200000000000001</v>
      </c>
      <c r="BC27" s="15">
        <f t="shared" si="7"/>
        <v>2.1489000000000003</v>
      </c>
    </row>
    <row r="28" spans="1:55" x14ac:dyDescent="0.25">
      <c r="A28" s="1">
        <f>A26*2.54</f>
        <v>0.254</v>
      </c>
      <c r="B28" s="3"/>
      <c r="C28" s="3"/>
      <c r="D28" s="3"/>
      <c r="AS28" s="15">
        <f t="shared" si="1"/>
        <v>17</v>
      </c>
      <c r="AT28" s="15">
        <f t="shared" si="8"/>
        <v>0.20216904815418135</v>
      </c>
      <c r="AU28" s="15">
        <f t="shared" si="9"/>
        <v>16.133158266735066</v>
      </c>
      <c r="AV28" s="15">
        <f t="shared" si="2"/>
        <v>0.1216</v>
      </c>
      <c r="AW28" s="15">
        <f t="shared" si="3"/>
        <v>2.3782999999999999</v>
      </c>
      <c r="AY28" s="15">
        <f t="shared" si="4"/>
        <v>17</v>
      </c>
      <c r="AZ28" s="15">
        <f t="shared" si="10"/>
        <v>0.33768833212862043</v>
      </c>
      <c r="BA28" s="15">
        <f t="shared" si="5"/>
        <v>19.349590167770593</v>
      </c>
      <c r="BB28" s="15">
        <f t="shared" si="6"/>
        <v>0.13039999999999999</v>
      </c>
      <c r="BC28" s="15">
        <f t="shared" si="7"/>
        <v>2.2793000000000001</v>
      </c>
    </row>
    <row r="29" spans="1:55" x14ac:dyDescent="0.25">
      <c r="A29" s="1" t="s">
        <v>17</v>
      </c>
      <c r="B29" s="3"/>
      <c r="C29" s="3"/>
      <c r="D29" s="3"/>
      <c r="AS29" s="15">
        <f t="shared" si="1"/>
        <v>18</v>
      </c>
      <c r="AT29" s="15">
        <f t="shared" si="8"/>
        <v>0.20960725984899559</v>
      </c>
      <c r="AU29" s="15">
        <f t="shared" si="9"/>
        <v>15.712875023199679</v>
      </c>
      <c r="AV29" s="15">
        <f t="shared" si="2"/>
        <v>0.11840000000000001</v>
      </c>
      <c r="AW29" s="15">
        <f t="shared" si="3"/>
        <v>2.4966999999999997</v>
      </c>
      <c r="AY29" s="15">
        <f t="shared" si="4"/>
        <v>18</v>
      </c>
      <c r="AZ29" s="15">
        <f t="shared" si="10"/>
        <v>0.34439002597574747</v>
      </c>
      <c r="BA29" s="15">
        <f t="shared" si="5"/>
        <v>19.116814562178302</v>
      </c>
      <c r="BB29" s="15">
        <f t="shared" si="6"/>
        <v>0.1288</v>
      </c>
      <c r="BC29" s="15">
        <f t="shared" si="7"/>
        <v>2.4081000000000001</v>
      </c>
    </row>
    <row r="30" spans="1:55" x14ac:dyDescent="0.25">
      <c r="A30" s="1">
        <v>9.81</v>
      </c>
      <c r="B30" s="3"/>
      <c r="C30" s="3"/>
      <c r="D30" s="3"/>
      <c r="AS30" s="15">
        <f t="shared" si="1"/>
        <v>19</v>
      </c>
      <c r="AT30" s="15">
        <f t="shared" si="8"/>
        <v>0.21704547154380982</v>
      </c>
      <c r="AU30" s="15">
        <f t="shared" si="9"/>
        <v>15.302334050536619</v>
      </c>
      <c r="AV30" s="15">
        <f t="shared" si="2"/>
        <v>0.1153</v>
      </c>
      <c r="AW30" s="15">
        <f t="shared" si="3"/>
        <v>2.6119999999999997</v>
      </c>
      <c r="AY30" s="15">
        <f t="shared" si="4"/>
        <v>19</v>
      </c>
      <c r="AZ30" s="15">
        <f t="shared" si="10"/>
        <v>0.35109171982287452</v>
      </c>
      <c r="BA30" s="15">
        <f t="shared" si="5"/>
        <v>18.885257620164193</v>
      </c>
      <c r="BB30" s="15">
        <f t="shared" si="6"/>
        <v>0.1273</v>
      </c>
      <c r="BC30" s="15">
        <f t="shared" si="7"/>
        <v>2.5354000000000001</v>
      </c>
    </row>
    <row r="31" spans="1:55" x14ac:dyDescent="0.25">
      <c r="A31" s="1" t="s">
        <v>18</v>
      </c>
      <c r="B31" s="3"/>
      <c r="C31" s="3"/>
      <c r="D31" s="3"/>
      <c r="AS31" s="15">
        <f t="shared" si="1"/>
        <v>20</v>
      </c>
      <c r="AT31" s="15">
        <f t="shared" si="8"/>
        <v>0.22448368323862405</v>
      </c>
      <c r="AU31" s="15">
        <f t="shared" si="9"/>
        <v>14.901358298780265</v>
      </c>
      <c r="AV31" s="15">
        <f t="shared" si="2"/>
        <v>0.1123</v>
      </c>
      <c r="AW31" s="15">
        <f t="shared" si="3"/>
        <v>2.7242999999999995</v>
      </c>
      <c r="AY31" s="15">
        <f t="shared" si="4"/>
        <v>20</v>
      </c>
      <c r="AZ31" s="15">
        <f t="shared" si="10"/>
        <v>0.35779341367000156</v>
      </c>
      <c r="BA31" s="15">
        <f t="shared" si="5"/>
        <v>18.654940056550522</v>
      </c>
      <c r="BB31" s="15">
        <f t="shared" si="6"/>
        <v>0.12570000000000001</v>
      </c>
      <c r="BC31" s="15">
        <f t="shared" si="7"/>
        <v>2.6611000000000002</v>
      </c>
    </row>
    <row r="32" spans="1:55" x14ac:dyDescent="0.25">
      <c r="A32" s="1">
        <v>981</v>
      </c>
      <c r="B32" s="3"/>
      <c r="C32" s="3"/>
      <c r="D32" s="3"/>
      <c r="AS32" s="15">
        <f t="shared" si="1"/>
        <v>21</v>
      </c>
      <c r="AT32" s="15">
        <f t="shared" si="8"/>
        <v>0.23192189493343829</v>
      </c>
      <c r="AU32" s="15">
        <f t="shared" si="9"/>
        <v>14.509771802795184</v>
      </c>
      <c r="AV32" s="15">
        <f t="shared" si="2"/>
        <v>0.10929999999999999</v>
      </c>
      <c r="AW32" s="15">
        <f t="shared" si="3"/>
        <v>2.8335999999999997</v>
      </c>
      <c r="AY32" s="15">
        <f t="shared" si="4"/>
        <v>21</v>
      </c>
      <c r="AZ32" s="15">
        <f t="shared" si="10"/>
        <v>0.3644951075171286</v>
      </c>
      <c r="BA32" s="15">
        <f t="shared" si="5"/>
        <v>18.425881886306051</v>
      </c>
      <c r="BB32" s="15">
        <f t="shared" si="6"/>
        <v>0.1242</v>
      </c>
      <c r="BC32" s="15">
        <f t="shared" si="7"/>
        <v>2.7853000000000003</v>
      </c>
    </row>
    <row r="33" spans="1:55" x14ac:dyDescent="0.25">
      <c r="A33" s="1" t="s">
        <v>19</v>
      </c>
      <c r="B33" s="3"/>
      <c r="C33" s="3"/>
      <c r="D33" s="3"/>
      <c r="AS33" s="15">
        <f t="shared" si="1"/>
        <v>22</v>
      </c>
      <c r="AT33" s="15">
        <f t="shared" si="8"/>
        <v>0.23936010662825252</v>
      </c>
      <c r="AU33" s="15">
        <f t="shared" si="9"/>
        <v>14.127399780973231</v>
      </c>
      <c r="AV33" s="15">
        <f t="shared" si="2"/>
        <v>0.1065</v>
      </c>
      <c r="AW33" s="15">
        <f t="shared" si="3"/>
        <v>2.9400999999999997</v>
      </c>
      <c r="AY33" s="15">
        <f t="shared" si="4"/>
        <v>22</v>
      </c>
      <c r="AZ33" s="15">
        <f t="shared" si="10"/>
        <v>0.37119680136425565</v>
      </c>
      <c r="BA33" s="15">
        <f t="shared" si="5"/>
        <v>18.198102433296896</v>
      </c>
      <c r="BB33" s="15">
        <f t="shared" si="6"/>
        <v>0.1227</v>
      </c>
      <c r="BC33" s="15">
        <f t="shared" si="7"/>
        <v>2.9080000000000004</v>
      </c>
    </row>
    <row r="34" spans="1:55" x14ac:dyDescent="0.25">
      <c r="A34" s="1">
        <v>2.62</v>
      </c>
      <c r="B34" s="3"/>
      <c r="C34" s="3"/>
      <c r="D34" s="3"/>
      <c r="AS34" s="15">
        <f t="shared" si="1"/>
        <v>23</v>
      </c>
      <c r="AT34" s="15">
        <f t="shared" si="8"/>
        <v>0.24679831832306676</v>
      </c>
      <c r="AU34" s="15">
        <f t="shared" si="9"/>
        <v>13.754068728163878</v>
      </c>
      <c r="AV34" s="15">
        <f t="shared" si="2"/>
        <v>0.1036</v>
      </c>
      <c r="AW34" s="15">
        <f t="shared" si="3"/>
        <v>3.0436999999999999</v>
      </c>
      <c r="AY34" s="15">
        <f t="shared" si="4"/>
        <v>23</v>
      </c>
      <c r="AZ34" s="15">
        <f t="shared" si="10"/>
        <v>0.37789849521138269</v>
      </c>
      <c r="BA34" s="15">
        <f t="shared" si="5"/>
        <v>17.97162033914692</v>
      </c>
      <c r="BB34" s="15">
        <f t="shared" si="6"/>
        <v>0.1211</v>
      </c>
      <c r="BC34" s="15">
        <f t="shared" si="7"/>
        <v>3.0291000000000006</v>
      </c>
    </row>
    <row r="35" spans="1:55" x14ac:dyDescent="0.25">
      <c r="A35" s="1" t="s">
        <v>20</v>
      </c>
      <c r="B35" s="3"/>
      <c r="C35" s="3"/>
      <c r="D35" s="3"/>
      <c r="AS35" s="15">
        <f t="shared" si="1"/>
        <v>24</v>
      </c>
      <c r="AT35" s="15">
        <f t="shared" si="8"/>
        <v>0.25423653001788099</v>
      </c>
      <c r="AU35" s="15">
        <f t="shared" si="9"/>
        <v>13.389606503002016</v>
      </c>
      <c r="AV35" s="15">
        <f t="shared" si="2"/>
        <v>0.1009</v>
      </c>
      <c r="AW35" s="15">
        <f t="shared" si="3"/>
        <v>3.1446000000000001</v>
      </c>
      <c r="AY35" s="15">
        <f t="shared" si="4"/>
        <v>24</v>
      </c>
      <c r="AZ35" s="15">
        <f t="shared" si="10"/>
        <v>0.38460018905850973</v>
      </c>
      <c r="BA35" s="15">
        <f t="shared" si="5"/>
        <v>17.746453572199574</v>
      </c>
      <c r="BB35" s="15">
        <f t="shared" si="6"/>
        <v>0.1196</v>
      </c>
      <c r="BC35" s="15">
        <f t="shared" si="7"/>
        <v>3.1487000000000007</v>
      </c>
    </row>
    <row r="36" spans="1:55" x14ac:dyDescent="0.25">
      <c r="A36" s="1"/>
      <c r="B36" s="3"/>
      <c r="C36" s="3"/>
      <c r="D36" s="3"/>
      <c r="AS36" s="15">
        <f t="shared" si="1"/>
        <v>25</v>
      </c>
      <c r="AT36" s="15">
        <f t="shared" si="8"/>
        <v>0.26167474171269522</v>
      </c>
      <c r="AU36" s="15">
        <f t="shared" si="9"/>
        <v>13.033842409797307</v>
      </c>
      <c r="AV36" s="15">
        <f t="shared" si="2"/>
        <v>9.8199999999999996E-2</v>
      </c>
      <c r="AW36" s="15">
        <f t="shared" si="3"/>
        <v>3.2427999999999999</v>
      </c>
      <c r="AY36" s="15">
        <f t="shared" si="4"/>
        <v>25</v>
      </c>
      <c r="AZ36" s="15">
        <f t="shared" si="10"/>
        <v>0.39130188290563678</v>
      </c>
      <c r="BA36" s="15">
        <f t="shared" si="5"/>
        <v>17.52261943657372</v>
      </c>
      <c r="BB36" s="15">
        <f t="shared" si="6"/>
        <v>0.1181</v>
      </c>
      <c r="BC36" s="15">
        <f t="shared" si="7"/>
        <v>3.2668000000000008</v>
      </c>
    </row>
    <row r="37" spans="1:55" x14ac:dyDescent="0.25">
      <c r="A37" s="1" t="s">
        <v>21</v>
      </c>
      <c r="B37" s="3"/>
      <c r="C37" s="3"/>
      <c r="D37" s="3"/>
      <c r="AS37" s="15">
        <f t="shared" si="1"/>
        <v>26</v>
      </c>
      <c r="AT37" s="15">
        <f t="shared" si="8"/>
        <v>0.26911295340750946</v>
      </c>
      <c r="AU37" s="15">
        <f t="shared" si="9"/>
        <v>12.68660727514888</v>
      </c>
      <c r="AV37" s="15">
        <f t="shared" si="2"/>
        <v>9.5600000000000004E-2</v>
      </c>
      <c r="AW37" s="15">
        <f t="shared" si="3"/>
        <v>3.3384</v>
      </c>
      <c r="AY37" s="15">
        <f t="shared" si="4"/>
        <v>26</v>
      </c>
      <c r="AZ37" s="15">
        <f t="shared" si="10"/>
        <v>0.39800357675276382</v>
      </c>
      <c r="BA37" s="15">
        <f t="shared" si="5"/>
        <v>17.300134581305748</v>
      </c>
      <c r="BB37" s="15">
        <f t="shared" si="6"/>
        <v>0.1166</v>
      </c>
      <c r="BC37" s="15">
        <f t="shared" si="7"/>
        <v>3.3834000000000009</v>
      </c>
    </row>
    <row r="38" spans="1:55" x14ac:dyDescent="0.25">
      <c r="A38" s="1">
        <v>1.1000000000000001</v>
      </c>
      <c r="B38" s="3"/>
      <c r="C38" s="3"/>
      <c r="D38" s="3"/>
      <c r="AS38" s="15">
        <f t="shared" si="1"/>
        <v>27</v>
      </c>
      <c r="AT38" s="15">
        <f t="shared" si="8"/>
        <v>0.27655116510232369</v>
      </c>
      <c r="AU38" s="15">
        <f t="shared" si="9"/>
        <v>12.347733519448521</v>
      </c>
      <c r="AV38" s="15">
        <f t="shared" si="2"/>
        <v>9.3100000000000002E-2</v>
      </c>
      <c r="AW38" s="15">
        <f t="shared" si="3"/>
        <v>3.4315000000000002</v>
      </c>
      <c r="AY38" s="15">
        <f t="shared" si="4"/>
        <v>27</v>
      </c>
      <c r="AZ38" s="15">
        <f t="shared" si="10"/>
        <v>0.40470527059989087</v>
      </c>
      <c r="BA38" s="15">
        <f t="shared" si="5"/>
        <v>17.079015009570799</v>
      </c>
      <c r="BB38" s="15">
        <f t="shared" si="6"/>
        <v>0.11509999999999999</v>
      </c>
      <c r="BC38" s="15">
        <f t="shared" si="7"/>
        <v>3.4985000000000008</v>
      </c>
    </row>
    <row r="39" spans="1:55" x14ac:dyDescent="0.25">
      <c r="A39" s="1" t="s">
        <v>22</v>
      </c>
      <c r="B39" s="3"/>
      <c r="C39" s="3"/>
      <c r="D39" s="3"/>
      <c r="AS39" s="15">
        <f t="shared" si="1"/>
        <v>28</v>
      </c>
      <c r="AT39" s="15">
        <f t="shared" si="8"/>
        <v>0.28398937679713793</v>
      </c>
      <c r="AU39" s="15">
        <f t="shared" si="9"/>
        <v>12.017055223434706</v>
      </c>
      <c r="AV39" s="15">
        <f t="shared" si="2"/>
        <v>9.06E-2</v>
      </c>
      <c r="AW39" s="15">
        <f t="shared" si="3"/>
        <v>3.5221</v>
      </c>
      <c r="AY39" s="15">
        <f t="shared" si="4"/>
        <v>28</v>
      </c>
      <c r="AZ39" s="15">
        <f t="shared" si="10"/>
        <v>0.41140696444701791</v>
      </c>
      <c r="BA39" s="15">
        <f t="shared" si="5"/>
        <v>16.859276087975793</v>
      </c>
      <c r="BB39" s="15">
        <f t="shared" si="6"/>
        <v>0.1137</v>
      </c>
      <c r="BC39" s="15">
        <f t="shared" si="7"/>
        <v>3.612200000000001</v>
      </c>
    </row>
    <row r="40" spans="1:55" x14ac:dyDescent="0.25">
      <c r="A40" s="1">
        <v>1.65</v>
      </c>
      <c r="B40" s="3"/>
      <c r="C40" s="3"/>
      <c r="D40" s="3"/>
      <c r="AS40" s="15">
        <f t="shared" si="1"/>
        <v>29</v>
      </c>
      <c r="AT40" s="15">
        <f t="shared" si="8"/>
        <v>0.29142758849195216</v>
      </c>
      <c r="AU40" s="15">
        <f t="shared" si="9"/>
        <v>11.694408189958567</v>
      </c>
      <c r="AV40" s="15">
        <f t="shared" si="2"/>
        <v>8.8099999999999998E-2</v>
      </c>
      <c r="AW40" s="15">
        <f t="shared" si="3"/>
        <v>3.6101999999999999</v>
      </c>
      <c r="AY40" s="15">
        <f t="shared" si="4"/>
        <v>29</v>
      </c>
      <c r="AZ40" s="15">
        <f t="shared" si="10"/>
        <v>0.41810865829414495</v>
      </c>
      <c r="BA40" s="15">
        <f t="shared" si="5"/>
        <v>16.640932555917285</v>
      </c>
      <c r="BB40" s="15">
        <f t="shared" si="6"/>
        <v>0.11219999999999999</v>
      </c>
      <c r="BC40" s="15">
        <f t="shared" si="7"/>
        <v>3.724400000000001</v>
      </c>
    </row>
    <row r="41" spans="1:55" x14ac:dyDescent="0.25">
      <c r="A41" s="1" t="s">
        <v>23</v>
      </c>
      <c r="B41" s="3"/>
      <c r="C41" s="3"/>
      <c r="D41" s="3"/>
      <c r="AS41" s="15">
        <f t="shared" si="1"/>
        <v>30</v>
      </c>
      <c r="AT41" s="15">
        <f t="shared" si="8"/>
        <v>0.29886580018676639</v>
      </c>
      <c r="AU41" s="15">
        <f t="shared" si="9"/>
        <v>11.379630001121896</v>
      </c>
      <c r="AV41" s="15">
        <f t="shared" si="2"/>
        <v>8.5800000000000001E-2</v>
      </c>
      <c r="AW41" s="15">
        <f t="shared" si="3"/>
        <v>3.6959999999999997</v>
      </c>
      <c r="AY41" s="15">
        <f t="shared" si="4"/>
        <v>30</v>
      </c>
      <c r="AZ41" s="15">
        <f t="shared" si="10"/>
        <v>0.424810352141272</v>
      </c>
      <c r="BA41" s="15">
        <f t="shared" si="5"/>
        <v>16.423998534997327</v>
      </c>
      <c r="BB41" s="15">
        <f t="shared" si="6"/>
        <v>0.11070000000000001</v>
      </c>
      <c r="BC41" s="15">
        <f t="shared" si="7"/>
        <v>3.8351000000000011</v>
      </c>
    </row>
    <row r="42" spans="1:55" x14ac:dyDescent="0.25">
      <c r="A42" s="1">
        <v>1</v>
      </c>
      <c r="B42" s="3"/>
      <c r="C42" s="3"/>
      <c r="D42" s="3"/>
      <c r="AS42" s="15">
        <f t="shared" si="1"/>
        <v>31</v>
      </c>
      <c r="AT42" s="15">
        <f t="shared" si="8"/>
        <v>0.30630401188158063</v>
      </c>
      <c r="AU42" s="15">
        <f t="shared" si="9"/>
        <v>11.072560070945348</v>
      </c>
      <c r="AV42" s="15">
        <f t="shared" si="2"/>
        <v>8.3500000000000005E-2</v>
      </c>
      <c r="AW42" s="15">
        <f t="shared" si="3"/>
        <v>3.7794999999999996</v>
      </c>
      <c r="AY42" s="15">
        <f t="shared" si="4"/>
        <v>31</v>
      </c>
      <c r="AZ42" s="15">
        <f t="shared" si="10"/>
        <v>0.43151204598839904</v>
      </c>
      <c r="BA42" s="15">
        <f t="shared" si="5"/>
        <v>16.20848753849053</v>
      </c>
      <c r="BB42" s="15">
        <f t="shared" si="6"/>
        <v>0.10929999999999999</v>
      </c>
      <c r="BC42" s="15">
        <f t="shared" si="7"/>
        <v>3.9444000000000012</v>
      </c>
    </row>
    <row r="43" spans="1:55" x14ac:dyDescent="0.25">
      <c r="A43" s="1" t="s">
        <v>24</v>
      </c>
      <c r="B43" s="3"/>
      <c r="C43" s="3"/>
      <c r="D43" s="3"/>
      <c r="AS43" s="15">
        <f t="shared" si="1"/>
        <v>32</v>
      </c>
      <c r="AT43" s="15">
        <f t="shared" si="8"/>
        <v>0.31374222357639486</v>
      </c>
      <c r="AU43" s="15">
        <f t="shared" si="9"/>
        <v>10.773039693723675</v>
      </c>
      <c r="AV43" s="15">
        <f t="shared" si="2"/>
        <v>8.1199999999999994E-2</v>
      </c>
      <c r="AW43" s="15">
        <f t="shared" si="3"/>
        <v>3.8606999999999996</v>
      </c>
      <c r="AY43" s="15">
        <f t="shared" si="4"/>
        <v>32</v>
      </c>
      <c r="AZ43" s="15">
        <f t="shared" si="10"/>
        <v>0.43821373983552608</v>
      </c>
      <c r="BA43" s="15">
        <f t="shared" si="5"/>
        <v>15.994412480856024</v>
      </c>
      <c r="BB43" s="15">
        <f t="shared" si="6"/>
        <v>0.1079</v>
      </c>
      <c r="BC43" s="15">
        <f t="shared" si="7"/>
        <v>4.0523000000000016</v>
      </c>
    </row>
    <row r="44" spans="1:55" x14ac:dyDescent="0.25">
      <c r="A44" s="1">
        <v>14.2</v>
      </c>
      <c r="B44" s="3"/>
      <c r="C44" s="3"/>
      <c r="D44" s="3"/>
      <c r="AS44" s="15">
        <f t="shared" si="1"/>
        <v>33</v>
      </c>
      <c r="AT44" s="15">
        <f t="shared" si="8"/>
        <v>0.3211804352712091</v>
      </c>
      <c r="AU44" s="15">
        <f t="shared" si="9"/>
        <v>10.480912088222658</v>
      </c>
      <c r="AV44" s="15">
        <f t="shared" si="2"/>
        <v>7.9000000000000001E-2</v>
      </c>
      <c r="AW44" s="15">
        <f t="shared" si="3"/>
        <v>3.9396999999999998</v>
      </c>
      <c r="AY44" s="15">
        <f t="shared" si="4"/>
        <v>33</v>
      </c>
      <c r="AZ44" s="15">
        <f t="shared" si="10"/>
        <v>0.44491543368265313</v>
      </c>
      <c r="BA44" s="15">
        <f t="shared" si="5"/>
        <v>15.781785687287687</v>
      </c>
      <c r="BB44" s="15">
        <f t="shared" si="6"/>
        <v>0.10639999999999999</v>
      </c>
      <c r="BC44" s="15">
        <f t="shared" si="7"/>
        <v>4.1587000000000014</v>
      </c>
    </row>
    <row r="45" spans="1:55" x14ac:dyDescent="0.25">
      <c r="AS45" s="15">
        <f t="shared" si="1"/>
        <v>34</v>
      </c>
      <c r="AT45" s="15">
        <f t="shared" si="8"/>
        <v>0.32861864696602333</v>
      </c>
      <c r="AU45" s="15">
        <f t="shared" si="9"/>
        <v>10.196022437870569</v>
      </c>
      <c r="AV45" s="15">
        <f t="shared" si="2"/>
        <v>7.6799999999999993E-2</v>
      </c>
      <c r="AW45" s="15">
        <f t="shared" si="3"/>
        <v>4.0164999999999997</v>
      </c>
      <c r="AY45" s="15">
        <f t="shared" si="4"/>
        <v>34</v>
      </c>
      <c r="AZ45" s="15">
        <f t="shared" si="10"/>
        <v>0.45161712752978017</v>
      </c>
      <c r="BA45" s="15">
        <f t="shared" si="5"/>
        <v>15.570618903296673</v>
      </c>
      <c r="BB45" s="15">
        <f t="shared" si="6"/>
        <v>0.105</v>
      </c>
      <c r="BC45" s="15">
        <f t="shared" si="7"/>
        <v>4.2637000000000018</v>
      </c>
    </row>
    <row r="46" spans="1:55" x14ac:dyDescent="0.25">
      <c r="AS46" s="15">
        <f t="shared" si="1"/>
        <v>35</v>
      </c>
      <c r="AT46" s="15">
        <f t="shared" si="8"/>
        <v>0.33605685866083757</v>
      </c>
      <c r="AU46" s="15">
        <f t="shared" si="9"/>
        <v>9.9182179270946662</v>
      </c>
      <c r="AV46" s="15">
        <f t="shared" si="2"/>
        <v>7.4800000000000005E-2</v>
      </c>
      <c r="AW46" s="15">
        <f t="shared" si="3"/>
        <v>4.0912999999999995</v>
      </c>
      <c r="AY46" s="15">
        <f t="shared" si="4"/>
        <v>35</v>
      </c>
      <c r="AZ46" s="15">
        <f t="shared" si="10"/>
        <v>0.45831882137690722</v>
      </c>
      <c r="BA46" s="15">
        <f t="shared" si="5"/>
        <v>15.360923304320075</v>
      </c>
      <c r="BB46" s="15">
        <f t="shared" si="6"/>
        <v>0.1036</v>
      </c>
      <c r="BC46" s="15">
        <f t="shared" si="7"/>
        <v>4.367300000000002</v>
      </c>
    </row>
    <row r="47" spans="1:55" x14ac:dyDescent="0.25">
      <c r="AS47" s="15">
        <f t="shared" si="1"/>
        <v>36</v>
      </c>
      <c r="AT47" s="15">
        <f t="shared" si="8"/>
        <v>0.3434950703556518</v>
      </c>
      <c r="AU47" s="15">
        <f t="shared" si="9"/>
        <v>9.647347773950953</v>
      </c>
      <c r="AV47" s="15">
        <f t="shared" si="2"/>
        <v>7.2700000000000001E-2</v>
      </c>
      <c r="AW47" s="15">
        <f t="shared" si="3"/>
        <v>4.1639999999999997</v>
      </c>
      <c r="AY47" s="15">
        <f t="shared" si="4"/>
        <v>36</v>
      </c>
      <c r="AZ47" s="15">
        <f t="shared" si="10"/>
        <v>0.46502051522403426</v>
      </c>
      <c r="BA47" s="15">
        <f t="shared" si="5"/>
        <v>15.152709505349938</v>
      </c>
      <c r="BB47" s="15">
        <f t="shared" si="6"/>
        <v>0.1022</v>
      </c>
      <c r="BC47" s="15">
        <f t="shared" si="7"/>
        <v>4.4695000000000018</v>
      </c>
    </row>
    <row r="48" spans="1:55" x14ac:dyDescent="0.25">
      <c r="AS48" s="15">
        <f t="shared" si="1"/>
        <v>37</v>
      </c>
      <c r="AT48" s="15">
        <f t="shared" si="8"/>
        <v>0.35093328205046603</v>
      </c>
      <c r="AU48" s="15">
        <f t="shared" si="9"/>
        <v>9.3832632591929634</v>
      </c>
      <c r="AV48" s="15">
        <f t="shared" si="2"/>
        <v>7.0699999999999999E-2</v>
      </c>
      <c r="AW48" s="15">
        <f t="shared" si="3"/>
        <v>4.2347000000000001</v>
      </c>
      <c r="AY48" s="15">
        <f t="shared" si="4"/>
        <v>37</v>
      </c>
      <c r="AZ48" s="15">
        <f t="shared" si="10"/>
        <v>0.4717222090711613</v>
      </c>
      <c r="BA48" s="15">
        <f t="shared" si="5"/>
        <v>14.945987570576904</v>
      </c>
      <c r="BB48" s="15">
        <f t="shared" si="6"/>
        <v>0.1008</v>
      </c>
      <c r="BC48" s="15">
        <f t="shared" si="7"/>
        <v>4.5703000000000014</v>
      </c>
    </row>
    <row r="49" spans="45:55" x14ac:dyDescent="0.25">
      <c r="AS49" s="15">
        <f t="shared" si="1"/>
        <v>38</v>
      </c>
      <c r="AT49" s="15">
        <f t="shared" si="8"/>
        <v>0.35837149374528027</v>
      </c>
      <c r="AU49" s="15">
        <f t="shared" si="9"/>
        <v>9.1258177519227974</v>
      </c>
      <c r="AV49" s="15">
        <f t="shared" si="2"/>
        <v>6.88E-2</v>
      </c>
      <c r="AW49" s="15">
        <f t="shared" si="3"/>
        <v>4.3035000000000005</v>
      </c>
      <c r="AY49" s="15">
        <f t="shared" si="4"/>
        <v>38</v>
      </c>
      <c r="AZ49" s="15">
        <f t="shared" si="10"/>
        <v>0.47842390291828835</v>
      </c>
      <c r="BA49" s="15">
        <f t="shared" si="5"/>
        <v>14.740767023042865</v>
      </c>
      <c r="BB49" s="15">
        <f t="shared" si="6"/>
        <v>9.9400000000000002E-2</v>
      </c>
      <c r="BC49" s="15">
        <f t="shared" si="7"/>
        <v>4.6697000000000015</v>
      </c>
    </row>
    <row r="50" spans="45:55" x14ac:dyDescent="0.25">
      <c r="AS50" s="15">
        <f t="shared" si="1"/>
        <v>39</v>
      </c>
      <c r="AT50" s="15">
        <f t="shared" si="8"/>
        <v>0.3658097054400945</v>
      </c>
      <c r="AU50" s="15">
        <f t="shared" si="9"/>
        <v>8.8748667319649854</v>
      </c>
      <c r="AV50" s="15">
        <f t="shared" si="2"/>
        <v>6.6900000000000001E-2</v>
      </c>
      <c r="AW50" s="15">
        <f t="shared" si="3"/>
        <v>4.370400000000001</v>
      </c>
      <c r="AY50" s="15">
        <f t="shared" si="4"/>
        <v>39</v>
      </c>
      <c r="AZ50" s="15">
        <f t="shared" si="10"/>
        <v>0.48512559676541539</v>
      </c>
      <c r="BA50" s="15">
        <f t="shared" si="5"/>
        <v>14.537056854297413</v>
      </c>
      <c r="BB50" s="15">
        <f t="shared" si="6"/>
        <v>9.8100000000000007E-2</v>
      </c>
      <c r="BC50" s="15">
        <f t="shared" si="7"/>
        <v>4.7678000000000011</v>
      </c>
    </row>
    <row r="51" spans="45:55" x14ac:dyDescent="0.25">
      <c r="AS51" s="15">
        <f t="shared" si="1"/>
        <v>40</v>
      </c>
      <c r="AT51" s="15">
        <f t="shared" si="8"/>
        <v>0.37324791713490874</v>
      </c>
      <c r="AU51" s="15">
        <f t="shared" si="9"/>
        <v>8.6302678091009319</v>
      </c>
      <c r="AV51" s="15">
        <f t="shared" si="2"/>
        <v>6.5100000000000005E-2</v>
      </c>
      <c r="AW51" s="15">
        <f t="shared" si="3"/>
        <v>4.4355000000000011</v>
      </c>
      <c r="AY51" s="15">
        <f t="shared" si="4"/>
        <v>40</v>
      </c>
      <c r="AZ51" s="15">
        <f t="shared" si="10"/>
        <v>0.49182729061254243</v>
      </c>
      <c r="BA51" s="15">
        <f t="shared" si="5"/>
        <v>14.334865534052712</v>
      </c>
      <c r="BB51" s="15">
        <f t="shared" si="6"/>
        <v>9.6699999999999994E-2</v>
      </c>
      <c r="BC51" s="15">
        <f t="shared" si="7"/>
        <v>4.8645000000000014</v>
      </c>
    </row>
    <row r="52" spans="45:55" x14ac:dyDescent="0.25">
      <c r="AS52" s="15">
        <f t="shared" si="1"/>
        <v>41</v>
      </c>
      <c r="AT52" s="15">
        <f t="shared" si="8"/>
        <v>0.38068612882972297</v>
      </c>
      <c r="AU52" s="15">
        <f t="shared" si="9"/>
        <v>8.3918807392989692</v>
      </c>
      <c r="AV52" s="15">
        <f t="shared" si="2"/>
        <v>6.3299999999999995E-2</v>
      </c>
      <c r="AW52" s="15">
        <f t="shared" si="3"/>
        <v>4.498800000000001</v>
      </c>
      <c r="AY52" s="15">
        <f t="shared" si="4"/>
        <v>41</v>
      </c>
      <c r="AZ52" s="15">
        <f t="shared" si="10"/>
        <v>0.49852898445966948</v>
      </c>
      <c r="BA52" s="15">
        <f t="shared" si="5"/>
        <v>14.134201019831831</v>
      </c>
      <c r="BB52" s="15">
        <f t="shared" si="6"/>
        <v>9.5299999999999996E-2</v>
      </c>
      <c r="BC52" s="15">
        <f t="shared" si="7"/>
        <v>4.9598000000000013</v>
      </c>
    </row>
    <row r="53" spans="45:55" x14ac:dyDescent="0.25">
      <c r="AS53" s="15">
        <f t="shared" si="1"/>
        <v>42</v>
      </c>
      <c r="AT53" s="15">
        <f t="shared" si="8"/>
        <v>0.3881243405245372</v>
      </c>
      <c r="AU53" s="15">
        <f t="shared" si="9"/>
        <v>8.1595674380720755</v>
      </c>
      <c r="AV53" s="15">
        <f t="shared" si="2"/>
        <v>6.1499999999999999E-2</v>
      </c>
      <c r="AW53" s="15">
        <f t="shared" si="3"/>
        <v>4.5603000000000007</v>
      </c>
      <c r="AY53" s="15">
        <f t="shared" si="4"/>
        <v>42</v>
      </c>
      <c r="AZ53" s="15">
        <f t="shared" si="10"/>
        <v>0.50523067830679658</v>
      </c>
      <c r="BA53" s="15">
        <f t="shared" si="5"/>
        <v>13.93507076660558</v>
      </c>
      <c r="BB53" s="15">
        <f t="shared" si="6"/>
        <v>9.4E-2</v>
      </c>
      <c r="BC53" s="15">
        <f t="shared" si="7"/>
        <v>5.0538000000000016</v>
      </c>
    </row>
    <row r="54" spans="45:55" x14ac:dyDescent="0.25">
      <c r="AS54" s="15">
        <f t="shared" si="1"/>
        <v>43</v>
      </c>
      <c r="AT54" s="15">
        <f t="shared" si="8"/>
        <v>0.39556255221935144</v>
      </c>
      <c r="AU54" s="15">
        <f t="shared" si="9"/>
        <v>7.9331919910924302</v>
      </c>
      <c r="AV54" s="15">
        <f t="shared" si="2"/>
        <v>5.9799999999999999E-2</v>
      </c>
      <c r="AW54" s="15">
        <f t="shared" si="3"/>
        <v>4.6201000000000008</v>
      </c>
      <c r="AY54" s="15">
        <f t="shared" si="4"/>
        <v>43</v>
      </c>
      <c r="AZ54" s="15">
        <f t="shared" si="10"/>
        <v>0.51193237215392362</v>
      </c>
      <c r="BA54" s="15">
        <f t="shared" si="5"/>
        <v>13.737481736413157</v>
      </c>
      <c r="BB54" s="15">
        <f t="shared" si="6"/>
        <v>9.2700000000000005E-2</v>
      </c>
      <c r="BC54" s="15">
        <f t="shared" si="7"/>
        <v>5.1465000000000014</v>
      </c>
    </row>
    <row r="55" spans="45:55" x14ac:dyDescent="0.25">
      <c r="AS55" s="15">
        <f t="shared" si="1"/>
        <v>44</v>
      </c>
      <c r="AT55" s="15">
        <f t="shared" si="8"/>
        <v>0.40300076391416567</v>
      </c>
      <c r="AU55" s="15">
        <f t="shared" si="9"/>
        <v>7.71262066218892</v>
      </c>
      <c r="AV55" s="15">
        <f t="shared" si="2"/>
        <v>5.8099999999999999E-2</v>
      </c>
      <c r="AW55" s="15">
        <f t="shared" si="3"/>
        <v>4.6782000000000004</v>
      </c>
      <c r="AY55" s="15">
        <f t="shared" si="4"/>
        <v>44</v>
      </c>
      <c r="AZ55" s="15">
        <f t="shared" si="10"/>
        <v>0.51863406600105066</v>
      </c>
      <c r="BA55" s="15">
        <f t="shared" si="5"/>
        <v>13.541440407962005</v>
      </c>
      <c r="BB55" s="15">
        <f t="shared" si="6"/>
        <v>9.1399999999999995E-2</v>
      </c>
      <c r="BC55" s="15">
        <f t="shared" si="7"/>
        <v>5.2379000000000016</v>
      </c>
    </row>
    <row r="56" spans="45:55" x14ac:dyDescent="0.25">
      <c r="AS56" s="15">
        <f t="shared" si="1"/>
        <v>45</v>
      </c>
      <c r="AT56" s="15">
        <f t="shared" si="8"/>
        <v>0.41043897560897991</v>
      </c>
      <c r="AU56" s="15">
        <f t="shared" si="9"/>
        <v>7.497721898850723</v>
      </c>
      <c r="AV56" s="15">
        <f t="shared" si="2"/>
        <v>5.6500000000000002E-2</v>
      </c>
      <c r="AW56" s="15">
        <f t="shared" si="3"/>
        <v>4.7347000000000001</v>
      </c>
      <c r="AY56" s="15">
        <f t="shared" si="4"/>
        <v>45</v>
      </c>
      <c r="AZ56" s="15">
        <f t="shared" si="10"/>
        <v>0.52533575984817771</v>
      </c>
      <c r="BA56" s="15">
        <f t="shared" si="5"/>
        <v>13.346952786202342</v>
      </c>
      <c r="BB56" s="15">
        <f t="shared" si="6"/>
        <v>0.09</v>
      </c>
      <c r="BC56" s="15">
        <f t="shared" si="7"/>
        <v>5.3279000000000014</v>
      </c>
    </row>
    <row r="57" spans="45:55" x14ac:dyDescent="0.25">
      <c r="AS57" s="15">
        <f t="shared" si="1"/>
        <v>46</v>
      </c>
      <c r="AT57" s="15">
        <f t="shared" si="8"/>
        <v>0.41787718730379414</v>
      </c>
      <c r="AU57" s="15">
        <f t="shared" si="9"/>
        <v>7.2883663353569794</v>
      </c>
      <c r="AV57" s="15">
        <f t="shared" si="2"/>
        <v>5.4899999999999997E-2</v>
      </c>
      <c r="AW57" s="15">
        <f t="shared" si="3"/>
        <v>4.7896000000000001</v>
      </c>
      <c r="AY57" s="15">
        <f t="shared" si="4"/>
        <v>46</v>
      </c>
      <c r="AZ57" s="15">
        <f t="shared" si="10"/>
        <v>0.53203745369530475</v>
      </c>
      <c r="BA57" s="15">
        <f t="shared" si="5"/>
        <v>13.154024411872328</v>
      </c>
      <c r="BB57" s="15">
        <f t="shared" si="6"/>
        <v>8.8800000000000004E-2</v>
      </c>
      <c r="BC57" s="15">
        <f t="shared" si="7"/>
        <v>5.4167000000000014</v>
      </c>
    </row>
    <row r="58" spans="45:55" x14ac:dyDescent="0.25">
      <c r="AS58" s="15">
        <f t="shared" si="1"/>
        <v>47</v>
      </c>
      <c r="AT58" s="15">
        <f t="shared" si="8"/>
        <v>0.42531539899860837</v>
      </c>
      <c r="AU58" s="15">
        <f t="shared" si="9"/>
        <v>7.0844267936494631</v>
      </c>
      <c r="AV58" s="15">
        <f t="shared" si="2"/>
        <v>5.3400000000000003E-2</v>
      </c>
      <c r="AW58" s="15">
        <f t="shared" si="3"/>
        <v>4.843</v>
      </c>
      <c r="AY58" s="15">
        <f t="shared" si="4"/>
        <v>47</v>
      </c>
      <c r="AZ58" s="15">
        <f t="shared" si="10"/>
        <v>0.5387391475424318</v>
      </c>
      <c r="BA58" s="15">
        <f t="shared" si="5"/>
        <v>12.962660371009431</v>
      </c>
      <c r="BB58" s="15">
        <f t="shared" si="6"/>
        <v>8.7499999999999994E-2</v>
      </c>
      <c r="BC58" s="15">
        <f t="shared" si="7"/>
        <v>5.5042000000000018</v>
      </c>
    </row>
    <row r="59" spans="45:55" x14ac:dyDescent="0.25">
      <c r="AS59" s="15">
        <f t="shared" si="1"/>
        <v>48</v>
      </c>
      <c r="AT59" s="15">
        <f t="shared" si="8"/>
        <v>0.43275361069342261</v>
      </c>
      <c r="AU59" s="15">
        <f t="shared" si="9"/>
        <v>6.8857782820621702</v>
      </c>
      <c r="AV59" s="15">
        <f t="shared" si="2"/>
        <v>5.1900000000000002E-2</v>
      </c>
      <c r="AW59" s="15">
        <f t="shared" si="3"/>
        <v>4.8948999999999998</v>
      </c>
      <c r="AY59" s="15">
        <f t="shared" si="4"/>
        <v>48</v>
      </c>
      <c r="AZ59" s="15">
        <f t="shared" si="10"/>
        <v>0.54544084138955884</v>
      </c>
      <c r="BA59" s="15">
        <f t="shared" si="5"/>
        <v>12.772865304424275</v>
      </c>
      <c r="BB59" s="15">
        <f t="shared" si="6"/>
        <v>8.6199999999999999E-2</v>
      </c>
      <c r="BC59" s="15">
        <f t="shared" si="7"/>
        <v>5.5904000000000016</v>
      </c>
    </row>
    <row r="60" spans="45:55" x14ac:dyDescent="0.25">
      <c r="AS60" s="15">
        <f t="shared" si="1"/>
        <v>49</v>
      </c>
      <c r="AT60" s="15">
        <f t="shared" si="8"/>
        <v>0.44019182238823684</v>
      </c>
      <c r="AU60" s="15">
        <f t="shared" si="9"/>
        <v>6.6922979920183803</v>
      </c>
      <c r="AV60" s="15">
        <f t="shared" si="2"/>
        <v>5.04E-2</v>
      </c>
      <c r="AW60" s="15">
        <f t="shared" si="3"/>
        <v>4.9452999999999996</v>
      </c>
      <c r="AY60" s="15">
        <f t="shared" si="4"/>
        <v>49</v>
      </c>
      <c r="AZ60" s="15">
        <f t="shared" si="10"/>
        <v>0.55214253523668588</v>
      </c>
      <c r="BA60" s="15">
        <f t="shared" si="5"/>
        <v>12.584643417132909</v>
      </c>
      <c r="BB60" s="15">
        <f t="shared" si="6"/>
        <v>8.4900000000000003E-2</v>
      </c>
      <c r="BC60" s="15">
        <f t="shared" si="7"/>
        <v>5.6753000000000018</v>
      </c>
    </row>
    <row r="61" spans="45:55" x14ac:dyDescent="0.25">
      <c r="AS61" s="15">
        <f t="shared" si="1"/>
        <v>50</v>
      </c>
      <c r="AT61" s="15">
        <f t="shared" si="8"/>
        <v>0.44763003408305108</v>
      </c>
      <c r="AU61" s="15">
        <f t="shared" si="9"/>
        <v>6.5038652928028826</v>
      </c>
      <c r="AV61" s="15">
        <f t="shared" si="2"/>
        <v>4.9000000000000002E-2</v>
      </c>
      <c r="AW61" s="15">
        <f t="shared" si="3"/>
        <v>4.9943</v>
      </c>
      <c r="AY61" s="15">
        <f t="shared" si="4"/>
        <v>50</v>
      </c>
      <c r="AZ61" s="15">
        <f t="shared" si="10"/>
        <v>0.55884422908381293</v>
      </c>
      <c r="BA61" s="15">
        <f t="shared" si="5"/>
        <v>12.397998487744031</v>
      </c>
      <c r="BB61" s="15">
        <f t="shared" si="6"/>
        <v>8.3699999999999997E-2</v>
      </c>
      <c r="BC61" s="15">
        <f t="shared" si="7"/>
        <v>5.7590000000000021</v>
      </c>
    </row>
    <row r="62" spans="45:55" x14ac:dyDescent="0.25">
      <c r="AS62" s="15">
        <f t="shared" si="1"/>
        <v>51</v>
      </c>
      <c r="AT62" s="15">
        <f t="shared" si="8"/>
        <v>0.45506824577786531</v>
      </c>
      <c r="AU62" s="15">
        <f t="shared" si="9"/>
        <v>6.3203617245137602</v>
      </c>
      <c r="AV62" s="15">
        <f t="shared" si="2"/>
        <v>4.7600000000000003E-2</v>
      </c>
      <c r="AW62" s="15">
        <f t="shared" si="3"/>
        <v>5.0419</v>
      </c>
      <c r="AY62" s="15">
        <f t="shared" si="4"/>
        <v>51</v>
      </c>
      <c r="AZ62" s="15">
        <f t="shared" si="10"/>
        <v>0.56554592293093997</v>
      </c>
      <c r="BA62" s="15">
        <f t="shared" si="5"/>
        <v>12.212933877797392</v>
      </c>
      <c r="BB62" s="15">
        <f t="shared" si="6"/>
        <v>8.2400000000000001E-2</v>
      </c>
      <c r="BC62" s="15">
        <f t="shared" si="7"/>
        <v>5.8414000000000019</v>
      </c>
    </row>
    <row r="63" spans="45:55" x14ac:dyDescent="0.25">
      <c r="AS63" s="15">
        <f t="shared" si="1"/>
        <v>52</v>
      </c>
      <c r="AT63" s="15">
        <f t="shared" si="8"/>
        <v>0.46250645747267954</v>
      </c>
      <c r="AU63" s="15">
        <f t="shared" si="9"/>
        <v>6.1416709892950649</v>
      </c>
      <c r="AV63" s="15">
        <f t="shared" si="2"/>
        <v>4.6300000000000001E-2</v>
      </c>
      <c r="AW63" s="15">
        <f t="shared" si="3"/>
        <v>5.0881999999999996</v>
      </c>
      <c r="AY63" s="15">
        <f t="shared" si="4"/>
        <v>52</v>
      </c>
      <c r="AZ63" s="15">
        <f t="shared" si="10"/>
        <v>0.57224761677806701</v>
      </c>
      <c r="BA63" s="15">
        <f t="shared" si="5"/>
        <v>12.029452541050185</v>
      </c>
      <c r="BB63" s="15">
        <f t="shared" si="6"/>
        <v>8.1199999999999994E-2</v>
      </c>
      <c r="BC63" s="15">
        <f t="shared" si="7"/>
        <v>5.9226000000000019</v>
      </c>
    </row>
    <row r="64" spans="45:55" x14ac:dyDescent="0.25">
      <c r="AS64" s="15">
        <f t="shared" si="1"/>
        <v>53</v>
      </c>
      <c r="AT64" s="15">
        <f t="shared" si="8"/>
        <v>0.46994466916749378</v>
      </c>
      <c r="AU64" s="15">
        <f t="shared" si="9"/>
        <v>5.9676789409486286</v>
      </c>
      <c r="AV64" s="15">
        <f t="shared" si="2"/>
        <v>4.4999999999999998E-2</v>
      </c>
      <c r="AW64" s="15">
        <f t="shared" si="3"/>
        <v>5.1331999999999995</v>
      </c>
      <c r="AY64" s="15">
        <f t="shared" si="4"/>
        <v>53</v>
      </c>
      <c r="AZ64" s="15">
        <f t="shared" si="10"/>
        <v>0.57894931062519406</v>
      </c>
      <c r="BA64" s="15">
        <f t="shared" si="5"/>
        <v>11.847557032707929</v>
      </c>
      <c r="BB64" s="15">
        <f t="shared" si="6"/>
        <v>0.08</v>
      </c>
      <c r="BC64" s="15">
        <f t="shared" si="7"/>
        <v>6.0026000000000019</v>
      </c>
    </row>
    <row r="65" spans="45:55" x14ac:dyDescent="0.25">
      <c r="AS65" s="15">
        <f t="shared" si="1"/>
        <v>54</v>
      </c>
      <c r="AT65" s="15">
        <f t="shared" si="8"/>
        <v>0.47738288086230801</v>
      </c>
      <c r="AU65" s="15">
        <f t="shared" si="9"/>
        <v>5.7982735730201282</v>
      </c>
      <c r="AV65" s="15">
        <f t="shared" si="2"/>
        <v>4.3700000000000003E-2</v>
      </c>
      <c r="AW65" s="15">
        <f t="shared" si="3"/>
        <v>5.1768999999999998</v>
      </c>
      <c r="AY65" s="15">
        <f t="shared" si="4"/>
        <v>54</v>
      </c>
      <c r="AZ65" s="15">
        <f t="shared" si="10"/>
        <v>0.5856510044723211</v>
      </c>
      <c r="BA65" s="15">
        <f t="shared" si="5"/>
        <v>11.667249518596973</v>
      </c>
      <c r="BB65" s="15">
        <f t="shared" si="6"/>
        <v>7.8700000000000006E-2</v>
      </c>
      <c r="BC65" s="15">
        <f t="shared" si="7"/>
        <v>6.0813000000000024</v>
      </c>
    </row>
    <row r="66" spans="45:55" x14ac:dyDescent="0.25">
      <c r="AS66" s="15">
        <f t="shared" si="1"/>
        <v>55</v>
      </c>
      <c r="AT66" s="15">
        <f t="shared" si="8"/>
        <v>0.48482109255712225</v>
      </c>
      <c r="AU66" s="15">
        <f t="shared" si="9"/>
        <v>5.6333450054515195</v>
      </c>
      <c r="AV66" s="15">
        <f t="shared" si="2"/>
        <v>4.2500000000000003E-2</v>
      </c>
      <c r="AW66" s="15">
        <f t="shared" si="3"/>
        <v>5.2194000000000003</v>
      </c>
      <c r="AY66" s="15">
        <f t="shared" si="4"/>
        <v>55</v>
      </c>
      <c r="AZ66" s="15">
        <f t="shared" si="10"/>
        <v>0.59235269831944815</v>
      </c>
      <c r="BA66" s="15">
        <f t="shared" si="5"/>
        <v>11.488531784275347</v>
      </c>
      <c r="BB66" s="15">
        <f t="shared" si="6"/>
        <v>7.7499999999999999E-2</v>
      </c>
      <c r="BC66" s="15">
        <f t="shared" si="7"/>
        <v>6.1588000000000021</v>
      </c>
    </row>
    <row r="67" spans="45:55" x14ac:dyDescent="0.25">
      <c r="AS67" s="15">
        <f t="shared" si="1"/>
        <v>56</v>
      </c>
      <c r="AT67" s="15">
        <f t="shared" si="8"/>
        <v>0.49225930425193648</v>
      </c>
      <c r="AU67" s="15">
        <f t="shared" si="9"/>
        <v>5.4727854698888603</v>
      </c>
      <c r="AV67" s="15">
        <f t="shared" si="2"/>
        <v>4.1300000000000003E-2</v>
      </c>
      <c r="AW67" s="15">
        <f t="shared" si="3"/>
        <v>5.2606999999999999</v>
      </c>
      <c r="AY67" s="15">
        <f t="shared" si="4"/>
        <v>56</v>
      </c>
      <c r="AZ67" s="15">
        <f t="shared" si="10"/>
        <v>0.59905439216657519</v>
      </c>
      <c r="BA67" s="15">
        <f t="shared" si="5"/>
        <v>11.311405244079301</v>
      </c>
      <c r="BB67" s="15">
        <f t="shared" si="6"/>
        <v>7.6300000000000007E-2</v>
      </c>
      <c r="BC67" s="15">
        <f t="shared" si="7"/>
        <v>6.2351000000000019</v>
      </c>
    </row>
    <row r="68" spans="45:55" x14ac:dyDescent="0.25">
      <c r="AS68" s="15">
        <f t="shared" si="1"/>
        <v>57</v>
      </c>
      <c r="AT68" s="15">
        <f t="shared" si="8"/>
        <v>0.49969751594675071</v>
      </c>
      <c r="AU68" s="15">
        <f t="shared" si="9"/>
        <v>5.3164892937315882</v>
      </c>
      <c r="AV68" s="15">
        <f t="shared" si="2"/>
        <v>4.0099999999999997E-2</v>
      </c>
      <c r="AW68" s="15">
        <f t="shared" si="3"/>
        <v>5.3007999999999997</v>
      </c>
      <c r="AY68" s="15">
        <f t="shared" si="4"/>
        <v>57</v>
      </c>
      <c r="AZ68" s="15">
        <f t="shared" si="10"/>
        <v>0.60575608601370223</v>
      </c>
      <c r="BA68" s="15">
        <f t="shared" si="5"/>
        <v>11.135870950102763</v>
      </c>
      <c r="BB68" s="15">
        <f t="shared" si="6"/>
        <v>7.5200000000000003E-2</v>
      </c>
      <c r="BC68" s="15">
        <f t="shared" si="7"/>
        <v>6.3103000000000016</v>
      </c>
    </row>
    <row r="69" spans="45:55" x14ac:dyDescent="0.25">
      <c r="AS69" s="15">
        <f t="shared" si="1"/>
        <v>58</v>
      </c>
      <c r="AT69" s="15">
        <f t="shared" si="8"/>
        <v>0.50713572764156489</v>
      </c>
      <c r="AU69" s="15">
        <f t="shared" si="9"/>
        <v>5.1643528830063188</v>
      </c>
      <c r="AV69" s="15">
        <f t="shared" si="2"/>
        <v>3.8899999999999997E-2</v>
      </c>
      <c r="AW69" s="15">
        <f t="shared" si="3"/>
        <v>5.3396999999999997</v>
      </c>
      <c r="AY69" s="15">
        <f t="shared" si="4"/>
        <v>58</v>
      </c>
      <c r="AZ69" s="15">
        <f t="shared" si="10"/>
        <v>0.61245777986082928</v>
      </c>
      <c r="BA69" s="15">
        <f t="shared" si="5"/>
        <v>10.961929601106965</v>
      </c>
      <c r="BB69" s="15">
        <f t="shared" si="6"/>
        <v>7.3999999999999996E-2</v>
      </c>
      <c r="BC69" s="15">
        <f t="shared" si="7"/>
        <v>6.3843000000000014</v>
      </c>
    </row>
    <row r="70" spans="45:55" x14ac:dyDescent="0.25">
      <c r="AS70" s="15">
        <f t="shared" si="1"/>
        <v>59</v>
      </c>
      <c r="AT70" s="15">
        <f t="shared" si="8"/>
        <v>0.51457393933637907</v>
      </c>
      <c r="AU70" s="15">
        <f t="shared" si="9"/>
        <v>5.0162747041453111</v>
      </c>
      <c r="AV70" s="15">
        <f t="shared" si="2"/>
        <v>3.78E-2</v>
      </c>
      <c r="AW70" s="15">
        <f t="shared" si="3"/>
        <v>5.3774999999999995</v>
      </c>
      <c r="AY70" s="15">
        <f t="shared" si="4"/>
        <v>59</v>
      </c>
      <c r="AZ70" s="15">
        <f t="shared" si="10"/>
        <v>0.61915947370795632</v>
      </c>
      <c r="BA70" s="15">
        <f t="shared" si="5"/>
        <v>10.789581551357973</v>
      </c>
      <c r="BB70" s="15">
        <f t="shared" si="6"/>
        <v>7.2800000000000004E-2</v>
      </c>
      <c r="BC70" s="15">
        <f t="shared" si="7"/>
        <v>6.4571000000000014</v>
      </c>
    </row>
    <row r="71" spans="45:55" x14ac:dyDescent="0.25">
      <c r="AS71" s="15">
        <f t="shared" si="1"/>
        <v>60</v>
      </c>
      <c r="AT71" s="15">
        <f t="shared" si="8"/>
        <v>0.52201215103119325</v>
      </c>
      <c r="AU71" s="15">
        <f t="shared" si="9"/>
        <v>4.8721552647468638</v>
      </c>
      <c r="AV71" s="15">
        <f t="shared" si="2"/>
        <v>3.6700000000000003E-2</v>
      </c>
      <c r="AW71" s="15">
        <f t="shared" si="3"/>
        <v>5.4141999999999992</v>
      </c>
      <c r="AY71" s="15">
        <f t="shared" si="4"/>
        <v>60</v>
      </c>
      <c r="AZ71" s="15">
        <f t="shared" si="10"/>
        <v>0.62586116755508336</v>
      </c>
      <c r="BA71" s="15">
        <f t="shared" si="5"/>
        <v>10.618826819389582</v>
      </c>
      <c r="BB71" s="15">
        <f t="shared" si="6"/>
        <v>7.17E-2</v>
      </c>
      <c r="BC71" s="15">
        <f t="shared" si="7"/>
        <v>6.5288000000000013</v>
      </c>
    </row>
    <row r="72" spans="45:55" x14ac:dyDescent="0.25">
      <c r="AS72" s="15">
        <f t="shared" si="1"/>
        <v>61</v>
      </c>
      <c r="AT72" s="15">
        <f t="shared" si="8"/>
        <v>0.52945036272600743</v>
      </c>
      <c r="AU72" s="15">
        <f t="shared" si="9"/>
        <v>4.7318970933920781</v>
      </c>
      <c r="AV72" s="15">
        <f t="shared" si="2"/>
        <v>3.5700000000000003E-2</v>
      </c>
      <c r="AW72" s="15">
        <f t="shared" si="3"/>
        <v>5.4498999999999995</v>
      </c>
      <c r="AY72" s="15">
        <f t="shared" si="4"/>
        <v>61</v>
      </c>
      <c r="AZ72" s="15">
        <f t="shared" si="10"/>
        <v>0.63256286140221041</v>
      </c>
      <c r="BA72" s="15">
        <f t="shared" si="5"/>
        <v>10.449665096689454</v>
      </c>
      <c r="BB72" s="15">
        <f t="shared" si="6"/>
        <v>7.0499999999999993E-2</v>
      </c>
      <c r="BC72" s="15">
        <f t="shared" si="7"/>
        <v>6.5993000000000013</v>
      </c>
    </row>
    <row r="73" spans="45:55" x14ac:dyDescent="0.25">
      <c r="AS73" s="15">
        <f t="shared" si="1"/>
        <v>62</v>
      </c>
      <c r="AT73" s="15">
        <f t="shared" si="8"/>
        <v>0.53688857442082161</v>
      </c>
      <c r="AU73" s="15">
        <f t="shared" si="9"/>
        <v>4.5954047185895703</v>
      </c>
      <c r="AV73" s="15">
        <f t="shared" si="2"/>
        <v>3.4599999999999999E-2</v>
      </c>
      <c r="AW73" s="15">
        <f t="shared" si="3"/>
        <v>5.4844999999999997</v>
      </c>
      <c r="AY73" s="15">
        <f t="shared" si="4"/>
        <v>62</v>
      </c>
      <c r="AZ73" s="15">
        <f t="shared" si="10"/>
        <v>0.63926455524933745</v>
      </c>
      <c r="BA73" s="15">
        <f t="shared" si="5"/>
        <v>10.282095756306298</v>
      </c>
      <c r="BB73" s="15">
        <f t="shared" si="6"/>
        <v>6.9400000000000003E-2</v>
      </c>
      <c r="BC73" s="15">
        <f t="shared" si="7"/>
        <v>6.6687000000000012</v>
      </c>
    </row>
    <row r="74" spans="45:55" x14ac:dyDescent="0.25">
      <c r="AS74" s="15">
        <f t="shared" si="1"/>
        <v>63</v>
      </c>
      <c r="AT74" s="15">
        <f t="shared" si="8"/>
        <v>0.54432678611563579</v>
      </c>
      <c r="AU74" s="15">
        <f t="shared" si="9"/>
        <v>4.4625846469170076</v>
      </c>
      <c r="AV74" s="15">
        <f t="shared" si="2"/>
        <v>3.3599999999999998E-2</v>
      </c>
      <c r="AW74" s="15">
        <f t="shared" si="3"/>
        <v>5.5180999999999996</v>
      </c>
      <c r="AY74" s="15">
        <f t="shared" si="4"/>
        <v>63</v>
      </c>
      <c r="AZ74" s="15">
        <f t="shared" si="10"/>
        <v>0.6459662490964645</v>
      </c>
      <c r="BA74" s="15">
        <f t="shared" si="5"/>
        <v>10.116117861376162</v>
      </c>
      <c r="BB74" s="15">
        <f t="shared" si="6"/>
        <v>6.83E-2</v>
      </c>
      <c r="BC74" s="15">
        <f t="shared" si="7"/>
        <v>6.737000000000001</v>
      </c>
    </row>
    <row r="75" spans="45:55" x14ac:dyDescent="0.25">
      <c r="AS75" s="15">
        <f t="shared" si="1"/>
        <v>64</v>
      </c>
      <c r="AT75" s="15">
        <f t="shared" si="8"/>
        <v>0.55176499781044996</v>
      </c>
      <c r="AU75" s="15">
        <f t="shared" si="9"/>
        <v>4.3333453404256792</v>
      </c>
      <c r="AV75" s="15">
        <f t="shared" si="2"/>
        <v>3.27E-2</v>
      </c>
      <c r="AW75" s="15">
        <f t="shared" si="3"/>
        <v>5.5507999999999997</v>
      </c>
      <c r="AY75" s="15">
        <f t="shared" si="4"/>
        <v>64</v>
      </c>
      <c r="AZ75" s="15">
        <f t="shared" si="10"/>
        <v>0.65266794294359154</v>
      </c>
      <c r="BA75" s="15">
        <f t="shared" si="5"/>
        <v>9.9517301735659238</v>
      </c>
      <c r="BB75" s="15">
        <f t="shared" si="6"/>
        <v>6.7199999999999996E-2</v>
      </c>
      <c r="BC75" s="15">
        <f t="shared" si="7"/>
        <v>6.8042000000000007</v>
      </c>
    </row>
    <row r="76" spans="45:55" x14ac:dyDescent="0.25">
      <c r="AS76" s="15">
        <f t="shared" si="1"/>
        <v>65</v>
      </c>
      <c r="AT76" s="15">
        <f t="shared" si="8"/>
        <v>0.55920320950526414</v>
      </c>
      <c r="AU76" s="15">
        <f t="shared" si="9"/>
        <v>4.2075971933715879</v>
      </c>
      <c r="AV76" s="15">
        <f t="shared" si="2"/>
        <v>3.1699999999999999E-2</v>
      </c>
      <c r="AW76" s="15">
        <f t="shared" si="3"/>
        <v>5.5824999999999996</v>
      </c>
      <c r="AY76" s="15">
        <f t="shared" si="4"/>
        <v>65</v>
      </c>
      <c r="AZ76" s="15">
        <f t="shared" si="10"/>
        <v>0.65936963679071858</v>
      </c>
      <c r="BA76" s="15">
        <f t="shared" si="5"/>
        <v>9.7889311614321688</v>
      </c>
      <c r="BB76" s="15">
        <f t="shared" si="6"/>
        <v>6.6100000000000006E-2</v>
      </c>
      <c r="BC76" s="15">
        <f t="shared" si="7"/>
        <v>6.8703000000000003</v>
      </c>
    </row>
    <row r="77" spans="45:55" x14ac:dyDescent="0.25">
      <c r="AS77" s="15">
        <f t="shared" ref="AS77:AS140" si="11">IF(AT77="","",AS76+1)</f>
        <v>66</v>
      </c>
      <c r="AT77" s="15">
        <f t="shared" si="8"/>
        <v>0.56664142120007832</v>
      </c>
      <c r="AU77" s="15">
        <f t="shared" si="9"/>
        <v>4.0852525083339977</v>
      </c>
      <c r="AV77" s="15">
        <f t="shared" ref="AV77:AV140" si="12">IF(AT77="","",ROUNDDOWN(((AU76+AU77)*$AT$7)/2,4))</f>
        <v>3.0800000000000001E-2</v>
      </c>
      <c r="AW77" s="15">
        <f t="shared" ref="AW77:AW140" si="13">IF(AT77="","",AW76+AV77)</f>
        <v>5.6132999999999997</v>
      </c>
      <c r="AY77" s="15">
        <f t="shared" ref="AY77:AY140" si="14">IF(AZ77="","",AY76+1)</f>
        <v>66</v>
      </c>
      <c r="AZ77" s="15">
        <f t="shared" si="10"/>
        <v>0.66607133063784563</v>
      </c>
      <c r="BA77" s="15">
        <f t="shared" ref="BA77:BA140" si="15">POWER(COS(AZ77),2)*EXP($AQ$3*($A$12/2*SIN(AZ77)-$E$3))</f>
        <v>9.6277190086938056</v>
      </c>
      <c r="BB77" s="15">
        <f t="shared" ref="BB77:BB140" si="16">IF(AZ77="","",ROUNDDOWN(((BA76+BA77)*$AZ$7)/2,4))</f>
        <v>6.5000000000000002E-2</v>
      </c>
      <c r="BC77" s="15">
        <f t="shared" ref="BC77:BC140" si="17">IF(AZ77="","",BC76+BB77)</f>
        <v>6.9353000000000007</v>
      </c>
    </row>
    <row r="78" spans="45:55" x14ac:dyDescent="0.25">
      <c r="AS78" s="15">
        <f t="shared" si="11"/>
        <v>67</v>
      </c>
      <c r="AT78" s="15">
        <f t="shared" ref="AT78:AT141" si="18">AT77+$AT$7</f>
        <v>0.5740796328948925</v>
      </c>
      <c r="AU78" s="15">
        <f t="shared" ref="AU78:AU141" si="19">POWER(COS(AT78),2)*EXP($AQ$3*($A$16/2*SIN(AT78)-$E$3))</f>
        <v>3.9662254717798597</v>
      </c>
      <c r="AV78" s="15">
        <f t="shared" si="12"/>
        <v>2.9899999999999999E-2</v>
      </c>
      <c r="AW78" s="15">
        <f t="shared" si="13"/>
        <v>5.6431999999999993</v>
      </c>
      <c r="AY78" s="15">
        <f t="shared" si="14"/>
        <v>67</v>
      </c>
      <c r="AZ78" s="15">
        <f t="shared" ref="AZ78:AZ141" si="20">AZ77+$AZ$7</f>
        <v>0.67277302448497267</v>
      </c>
      <c r="BA78" s="15">
        <f t="shared" si="15"/>
        <v>9.4680916224169422</v>
      </c>
      <c r="BB78" s="15">
        <f t="shared" si="16"/>
        <v>6.3899999999999998E-2</v>
      </c>
      <c r="BC78" s="15">
        <f t="shared" si="17"/>
        <v>6.999200000000001</v>
      </c>
    </row>
    <row r="79" spans="45:55" x14ac:dyDescent="0.25">
      <c r="AS79" s="15">
        <f t="shared" si="11"/>
        <v>68</v>
      </c>
      <c r="AT79" s="15">
        <f t="shared" si="18"/>
        <v>0.58151784458970668</v>
      </c>
      <c r="AU79" s="15">
        <f t="shared" si="19"/>
        <v>3.8504321291300356</v>
      </c>
      <c r="AV79" s="15">
        <f t="shared" si="12"/>
        <v>2.9000000000000001E-2</v>
      </c>
      <c r="AW79" s="15">
        <f t="shared" si="13"/>
        <v>5.6721999999999992</v>
      </c>
      <c r="AY79" s="15">
        <f t="shared" si="14"/>
        <v>68</v>
      </c>
      <c r="AZ79" s="15">
        <f t="shared" si="20"/>
        <v>0.67947471833209971</v>
      </c>
      <c r="BA79" s="15">
        <f t="shared" si="15"/>
        <v>9.3100466411104108</v>
      </c>
      <c r="BB79" s="15">
        <f t="shared" si="16"/>
        <v>6.2899999999999998E-2</v>
      </c>
      <c r="BC79" s="15">
        <f t="shared" si="17"/>
        <v>7.0621000000000009</v>
      </c>
    </row>
    <row r="80" spans="45:55" x14ac:dyDescent="0.25">
      <c r="AS80" s="15">
        <f t="shared" si="11"/>
        <v>69</v>
      </c>
      <c r="AT80" s="15">
        <f t="shared" si="18"/>
        <v>0.58895605628452086</v>
      </c>
      <c r="AU80" s="15">
        <f t="shared" si="19"/>
        <v>3.7377903593807948</v>
      </c>
      <c r="AV80" s="15">
        <f t="shared" si="12"/>
        <v>2.8199999999999999E-2</v>
      </c>
      <c r="AW80" s="15">
        <f t="shared" si="13"/>
        <v>5.7003999999999992</v>
      </c>
      <c r="AY80" s="15">
        <f t="shared" si="14"/>
        <v>69</v>
      </c>
      <c r="AZ80" s="15">
        <f t="shared" si="20"/>
        <v>0.68617641217922676</v>
      </c>
      <c r="BA80" s="15">
        <f t="shared" si="15"/>
        <v>9.1535814427307081</v>
      </c>
      <c r="BB80" s="15">
        <f t="shared" si="16"/>
        <v>6.1800000000000001E-2</v>
      </c>
      <c r="BC80" s="15">
        <f t="shared" si="17"/>
        <v>7.1239000000000008</v>
      </c>
    </row>
    <row r="81" spans="45:55" x14ac:dyDescent="0.25">
      <c r="AS81" s="15">
        <f t="shared" si="11"/>
        <v>70</v>
      </c>
      <c r="AT81" s="15">
        <f t="shared" si="18"/>
        <v>0.59639426797933504</v>
      </c>
      <c r="AU81" s="15">
        <f t="shared" si="19"/>
        <v>3.6282198493317388</v>
      </c>
      <c r="AV81" s="15">
        <f t="shared" si="12"/>
        <v>2.7300000000000001E-2</v>
      </c>
      <c r="AW81" s="15">
        <f t="shared" si="13"/>
        <v>5.7276999999999996</v>
      </c>
      <c r="AY81" s="15">
        <f t="shared" si="14"/>
        <v>70</v>
      </c>
      <c r="AZ81" s="15">
        <f t="shared" si="20"/>
        <v>0.6928781060263538</v>
      </c>
      <c r="BA81" s="15">
        <f t="shared" si="15"/>
        <v>8.9986931525950791</v>
      </c>
      <c r="BB81" s="15">
        <f t="shared" si="16"/>
        <v>6.08E-2</v>
      </c>
      <c r="BC81" s="15">
        <f t="shared" si="17"/>
        <v>7.1847000000000012</v>
      </c>
    </row>
    <row r="82" spans="45:55" x14ac:dyDescent="0.25">
      <c r="AS82" s="15">
        <f t="shared" si="11"/>
        <v>71</v>
      </c>
      <c r="AT82" s="15">
        <f t="shared" si="18"/>
        <v>0.60383247967414921</v>
      </c>
      <c r="AU82" s="15">
        <f t="shared" si="19"/>
        <v>3.521642067468985</v>
      </c>
      <c r="AV82" s="15">
        <f t="shared" si="12"/>
        <v>2.6499999999999999E-2</v>
      </c>
      <c r="AW82" s="15">
        <f t="shared" si="13"/>
        <v>5.7542</v>
      </c>
      <c r="AY82" s="15">
        <f t="shared" si="14"/>
        <v>71</v>
      </c>
      <c r="AZ82" s="15">
        <f t="shared" si="20"/>
        <v>0.69957979987348085</v>
      </c>
      <c r="BA82" s="15">
        <f t="shared" si="15"/>
        <v>8.8453786512015107</v>
      </c>
      <c r="BB82" s="15">
        <f t="shared" si="16"/>
        <v>5.9700000000000003E-2</v>
      </c>
      <c r="BC82" s="15">
        <f t="shared" si="17"/>
        <v>7.2444000000000015</v>
      </c>
    </row>
    <row r="83" spans="45:55" x14ac:dyDescent="0.25">
      <c r="AS83" s="15">
        <f t="shared" si="11"/>
        <v>72</v>
      </c>
      <c r="AT83" s="15">
        <f t="shared" si="18"/>
        <v>0.61127069136896339</v>
      </c>
      <c r="AU83" s="15">
        <f t="shared" si="19"/>
        <v>3.4179802375502026</v>
      </c>
      <c r="AV83" s="15">
        <f t="shared" si="12"/>
        <v>2.58E-2</v>
      </c>
      <c r="AW83" s="15">
        <f t="shared" si="13"/>
        <v>5.78</v>
      </c>
      <c r="AY83" s="15">
        <f t="shared" si="14"/>
        <v>72</v>
      </c>
      <c r="AZ83" s="15">
        <f t="shared" si="20"/>
        <v>0.70628149372060789</v>
      </c>
      <c r="BA83" s="15">
        <f t="shared" si="15"/>
        <v>8.6936345819546865</v>
      </c>
      <c r="BB83" s="15">
        <f t="shared" si="16"/>
        <v>5.8700000000000002E-2</v>
      </c>
      <c r="BC83" s="15">
        <f t="shared" si="17"/>
        <v>7.3031000000000015</v>
      </c>
    </row>
    <row r="84" spans="45:55" x14ac:dyDescent="0.25">
      <c r="AS84" s="15">
        <f t="shared" si="11"/>
        <v>73</v>
      </c>
      <c r="AT84" s="15">
        <f t="shared" si="18"/>
        <v>0.61870890306377757</v>
      </c>
      <c r="AU84" s="15">
        <f t="shared" si="19"/>
        <v>3.3171593119358973</v>
      </c>
      <c r="AV84" s="15">
        <f t="shared" si="12"/>
        <v>2.5000000000000001E-2</v>
      </c>
      <c r="AW84" s="15">
        <f t="shared" si="13"/>
        <v>5.8050000000000006</v>
      </c>
      <c r="AY84" s="15">
        <f t="shared" si="14"/>
        <v>73</v>
      </c>
      <c r="AZ84" s="15">
        <f t="shared" si="20"/>
        <v>0.71298318756773493</v>
      </c>
      <c r="BA84" s="15">
        <f t="shared" si="15"/>
        <v>8.5434573587968181</v>
      </c>
      <c r="BB84" s="15">
        <f t="shared" si="16"/>
        <v>5.7700000000000001E-2</v>
      </c>
      <c r="BC84" s="15">
        <f t="shared" si="17"/>
        <v>7.3608000000000011</v>
      </c>
    </row>
    <row r="85" spans="45:55" x14ac:dyDescent="0.25">
      <c r="AS85" s="15">
        <f t="shared" si="11"/>
        <v>74</v>
      </c>
      <c r="AT85" s="15">
        <f t="shared" si="18"/>
        <v>0.62614711475859175</v>
      </c>
      <c r="AU85" s="15">
        <f t="shared" si="19"/>
        <v>3.2191059447092192</v>
      </c>
      <c r="AV85" s="15">
        <f t="shared" si="12"/>
        <v>2.4299999999999999E-2</v>
      </c>
      <c r="AW85" s="15">
        <f t="shared" si="13"/>
        <v>5.8293000000000008</v>
      </c>
      <c r="AY85" s="15">
        <f t="shared" si="14"/>
        <v>74</v>
      </c>
      <c r="AZ85" s="15">
        <f t="shared" si="20"/>
        <v>0.71968488141486198</v>
      </c>
      <c r="BA85" s="15">
        <f t="shared" si="15"/>
        <v>8.394843173742581</v>
      </c>
      <c r="BB85" s="15">
        <f t="shared" si="16"/>
        <v>5.67E-2</v>
      </c>
      <c r="BC85" s="15">
        <f t="shared" si="17"/>
        <v>7.4175000000000013</v>
      </c>
    </row>
    <row r="86" spans="45:55" x14ac:dyDescent="0.25">
      <c r="AS86" s="15">
        <f t="shared" si="11"/>
        <v>75</v>
      </c>
      <c r="AT86" s="15">
        <f t="shared" si="18"/>
        <v>0.63358532645340593</v>
      </c>
      <c r="AU86" s="15">
        <f t="shared" si="19"/>
        <v>3.1237484646245361</v>
      </c>
      <c r="AV86" s="15">
        <f t="shared" si="12"/>
        <v>2.35E-2</v>
      </c>
      <c r="AW86" s="15">
        <f t="shared" si="13"/>
        <v>5.8528000000000011</v>
      </c>
      <c r="AY86" s="15">
        <f t="shared" si="14"/>
        <v>75</v>
      </c>
      <c r="AZ86" s="15">
        <f t="shared" si="20"/>
        <v>0.72638657526198902</v>
      </c>
      <c r="BA86" s="15">
        <f t="shared" si="15"/>
        <v>8.2477880043172576</v>
      </c>
      <c r="BB86" s="15">
        <f t="shared" si="16"/>
        <v>5.57E-2</v>
      </c>
      <c r="BC86" s="15">
        <f t="shared" si="17"/>
        <v>7.4732000000000012</v>
      </c>
    </row>
    <row r="87" spans="45:55" x14ac:dyDescent="0.25">
      <c r="AS87" s="15">
        <f t="shared" si="11"/>
        <v>76</v>
      </c>
      <c r="AT87" s="15">
        <f t="shared" si="18"/>
        <v>0.64102353814822011</v>
      </c>
      <c r="AU87" s="15">
        <f t="shared" si="19"/>
        <v>3.0310168479229542</v>
      </c>
      <c r="AV87" s="15">
        <f t="shared" si="12"/>
        <v>2.2800000000000001E-2</v>
      </c>
      <c r="AW87" s="15">
        <f t="shared" si="13"/>
        <v>5.8756000000000013</v>
      </c>
      <c r="AY87" s="15">
        <f t="shared" si="14"/>
        <v>76</v>
      </c>
      <c r="AZ87" s="15">
        <f t="shared" si="20"/>
        <v>0.73308826910911606</v>
      </c>
      <c r="BA87" s="15">
        <f t="shared" si="15"/>
        <v>8.1022876208974619</v>
      </c>
      <c r="BB87" s="15">
        <f t="shared" si="16"/>
        <v>5.4699999999999999E-2</v>
      </c>
      <c r="BC87" s="15">
        <f t="shared" si="17"/>
        <v>7.5279000000000016</v>
      </c>
    </row>
    <row r="88" spans="45:55" x14ac:dyDescent="0.25">
      <c r="AS88" s="15">
        <f t="shared" si="11"/>
        <v>77</v>
      </c>
      <c r="AT88" s="15">
        <f t="shared" si="18"/>
        <v>0.64846174984303429</v>
      </c>
      <c r="AU88" s="15">
        <f t="shared" si="19"/>
        <v>2.9408426910510719</v>
      </c>
      <c r="AV88" s="15">
        <f t="shared" si="12"/>
        <v>2.2200000000000001E-2</v>
      </c>
      <c r="AW88" s="15">
        <f t="shared" si="13"/>
        <v>5.897800000000001</v>
      </c>
      <c r="AY88" s="15">
        <f t="shared" si="14"/>
        <v>77</v>
      </c>
      <c r="AZ88" s="15">
        <f t="shared" si="20"/>
        <v>0.73978996295624311</v>
      </c>
      <c r="BA88" s="15">
        <f t="shared" si="15"/>
        <v>7.9583375939537504</v>
      </c>
      <c r="BB88" s="15">
        <f t="shared" si="16"/>
        <v>5.3800000000000001E-2</v>
      </c>
      <c r="BC88" s="15">
        <f t="shared" si="17"/>
        <v>7.5817000000000014</v>
      </c>
    </row>
    <row r="89" spans="45:55" x14ac:dyDescent="0.25">
      <c r="AS89" s="15">
        <f t="shared" si="11"/>
        <v>78</v>
      </c>
      <c r="AT89" s="15">
        <f t="shared" si="18"/>
        <v>0.65589996153784846</v>
      </c>
      <c r="AU89" s="15">
        <f t="shared" si="19"/>
        <v>2.8531591833173358</v>
      </c>
      <c r="AV89" s="15">
        <f t="shared" si="12"/>
        <v>2.1499999999999998E-2</v>
      </c>
      <c r="AW89" s="15">
        <f t="shared" si="13"/>
        <v>5.9193000000000007</v>
      </c>
      <c r="AY89" s="15">
        <f t="shared" si="14"/>
        <v>78</v>
      </c>
      <c r="AZ89" s="15">
        <f t="shared" si="20"/>
        <v>0.74649165680337015</v>
      </c>
      <c r="BA89" s="15">
        <f t="shared" si="15"/>
        <v>7.8159333011946508</v>
      </c>
      <c r="BB89" s="15">
        <f t="shared" si="16"/>
        <v>5.28E-2</v>
      </c>
      <c r="BC89" s="15">
        <f t="shared" si="17"/>
        <v>7.6345000000000018</v>
      </c>
    </row>
    <row r="90" spans="45:55" x14ac:dyDescent="0.25">
      <c r="AS90" s="15">
        <f t="shared" si="11"/>
        <v>79</v>
      </c>
      <c r="AT90" s="15">
        <f t="shared" si="18"/>
        <v>0.66333817323266264</v>
      </c>
      <c r="AU90" s="15">
        <f t="shared" si="19"/>
        <v>2.7679010795185803</v>
      </c>
      <c r="AV90" s="15">
        <f t="shared" si="12"/>
        <v>2.0899999999999998E-2</v>
      </c>
      <c r="AW90" s="15">
        <f t="shared" si="13"/>
        <v>5.9402000000000008</v>
      </c>
      <c r="AY90" s="15">
        <f t="shared" si="14"/>
        <v>79</v>
      </c>
      <c r="AZ90" s="15">
        <f t="shared" si="20"/>
        <v>0.7531933506504972</v>
      </c>
      <c r="BA90" s="15">
        <f t="shared" si="15"/>
        <v>7.6750699346115567</v>
      </c>
      <c r="BB90" s="15">
        <f t="shared" si="16"/>
        <v>5.1900000000000002E-2</v>
      </c>
      <c r="BC90" s="15">
        <f t="shared" si="17"/>
        <v>7.6864000000000017</v>
      </c>
    </row>
    <row r="91" spans="45:55" x14ac:dyDescent="0.25">
      <c r="AS91" s="15">
        <f t="shared" si="11"/>
        <v>80</v>
      </c>
      <c r="AT91" s="15">
        <f t="shared" si="18"/>
        <v>0.67077638492747682</v>
      </c>
      <c r="AU91" s="15">
        <f t="shared" si="19"/>
        <v>2.6850046725675023</v>
      </c>
      <c r="AV91" s="15">
        <f t="shared" si="12"/>
        <v>2.0199999999999999E-2</v>
      </c>
      <c r="AW91" s="15">
        <f t="shared" si="13"/>
        <v>5.9604000000000008</v>
      </c>
      <c r="AY91" s="15">
        <f t="shared" si="14"/>
        <v>80</v>
      </c>
      <c r="AZ91" s="15">
        <f t="shared" si="20"/>
        <v>0.75989504449762424</v>
      </c>
      <c r="BA91" s="15">
        <f t="shared" si="15"/>
        <v>7.5357425074241648</v>
      </c>
      <c r="BB91" s="15">
        <f t="shared" si="16"/>
        <v>5.0900000000000001E-2</v>
      </c>
      <c r="BC91" s="15">
        <f t="shared" si="17"/>
        <v>7.7373000000000021</v>
      </c>
    </row>
    <row r="92" spans="45:55" x14ac:dyDescent="0.25">
      <c r="AS92" s="15">
        <f t="shared" si="11"/>
        <v>81</v>
      </c>
      <c r="AT92" s="15">
        <f t="shared" si="18"/>
        <v>0.678214596622291</v>
      </c>
      <c r="AU92" s="15">
        <f t="shared" si="19"/>
        <v>2.6044077661501883</v>
      </c>
      <c r="AV92" s="15">
        <f t="shared" si="12"/>
        <v>1.9599999999999999E-2</v>
      </c>
      <c r="AW92" s="15">
        <f t="shared" si="13"/>
        <v>5.98</v>
      </c>
      <c r="AY92" s="15">
        <f t="shared" si="14"/>
        <v>81</v>
      </c>
      <c r="AZ92" s="15">
        <f t="shared" si="20"/>
        <v>0.76659673834475128</v>
      </c>
      <c r="BA92" s="15">
        <f t="shared" si="15"/>
        <v>7.3979458609261162</v>
      </c>
      <c r="BB92" s="15">
        <f t="shared" si="16"/>
        <v>0.05</v>
      </c>
      <c r="BC92" s="15">
        <f t="shared" si="17"/>
        <v>7.7873000000000019</v>
      </c>
    </row>
    <row r="93" spans="45:55" x14ac:dyDescent="0.25">
      <c r="AS93" s="15">
        <f t="shared" si="11"/>
        <v>82</v>
      </c>
      <c r="AT93" s="15">
        <f t="shared" si="18"/>
        <v>0.68565280831710518</v>
      </c>
      <c r="AU93" s="15">
        <f t="shared" si="19"/>
        <v>2.526049647441087</v>
      </c>
      <c r="AV93" s="15">
        <f t="shared" si="12"/>
        <v>1.9E-2</v>
      </c>
      <c r="AW93" s="15">
        <f t="shared" si="13"/>
        <v>5.9990000000000006</v>
      </c>
      <c r="AY93" s="15">
        <f t="shared" si="14"/>
        <v>82</v>
      </c>
      <c r="AZ93" s="15">
        <f t="shared" si="20"/>
        <v>0.77329843219187833</v>
      </c>
      <c r="BA93" s="15">
        <f t="shared" si="15"/>
        <v>7.2616746712305442</v>
      </c>
      <c r="BB93" s="15">
        <f t="shared" si="16"/>
        <v>4.9099999999999998E-2</v>
      </c>
      <c r="BC93" s="15">
        <f t="shared" si="17"/>
        <v>7.836400000000002</v>
      </c>
    </row>
    <row r="94" spans="45:55" x14ac:dyDescent="0.25">
      <c r="AS94" s="15">
        <f t="shared" si="11"/>
        <v>83</v>
      </c>
      <c r="AT94" s="15">
        <f t="shared" si="18"/>
        <v>0.69309102001191936</v>
      </c>
      <c r="AU94" s="15">
        <f t="shared" si="19"/>
        <v>2.4498710599012985</v>
      </c>
      <c r="AV94" s="15">
        <f t="shared" si="12"/>
        <v>1.8499999999999999E-2</v>
      </c>
      <c r="AW94" s="15">
        <f t="shared" si="13"/>
        <v>6.017500000000001</v>
      </c>
      <c r="AY94" s="15">
        <f t="shared" si="14"/>
        <v>83</v>
      </c>
      <c r="AZ94" s="15">
        <f t="shared" si="20"/>
        <v>0.78000012603900537</v>
      </c>
      <c r="BA94" s="15">
        <f t="shared" si="15"/>
        <v>7.1269234559154393</v>
      </c>
      <c r="BB94" s="15">
        <f t="shared" si="16"/>
        <v>4.82E-2</v>
      </c>
      <c r="BC94" s="15">
        <f t="shared" si="17"/>
        <v>7.8846000000000016</v>
      </c>
    </row>
    <row r="95" spans="45:55" x14ac:dyDescent="0.25">
      <c r="AS95" s="15">
        <f t="shared" si="11"/>
        <v>84</v>
      </c>
      <c r="AT95" s="15">
        <f t="shared" si="18"/>
        <v>0.70052923170673354</v>
      </c>
      <c r="AU95" s="15">
        <f t="shared" si="19"/>
        <v>2.3758141761844338</v>
      </c>
      <c r="AV95" s="15">
        <f t="shared" si="12"/>
        <v>1.7899999999999999E-2</v>
      </c>
      <c r="AW95" s="15">
        <f t="shared" si="13"/>
        <v>6.035400000000001</v>
      </c>
      <c r="AY95" s="15">
        <f t="shared" si="14"/>
        <v>84</v>
      </c>
      <c r="AZ95" s="15">
        <f t="shared" si="20"/>
        <v>0.78670181988613241</v>
      </c>
      <c r="BA95" s="15">
        <f t="shared" si="15"/>
        <v>6.9936865805686486</v>
      </c>
      <c r="BB95" s="15">
        <f t="shared" si="16"/>
        <v>4.7300000000000002E-2</v>
      </c>
      <c r="BC95" s="15">
        <f t="shared" si="17"/>
        <v>7.9319000000000015</v>
      </c>
    </row>
    <row r="96" spans="45:55" x14ac:dyDescent="0.25">
      <c r="AS96" s="15">
        <f t="shared" si="11"/>
        <v>85</v>
      </c>
      <c r="AT96" s="15">
        <f t="shared" si="18"/>
        <v>0.70796744340154771</v>
      </c>
      <c r="AU96" s="15">
        <f t="shared" si="19"/>
        <v>2.3038225711728746</v>
      </c>
      <c r="AV96" s="15">
        <f t="shared" si="12"/>
        <v>1.7399999999999999E-2</v>
      </c>
      <c r="AW96" s="15">
        <f t="shared" si="13"/>
        <v>6.0528000000000013</v>
      </c>
      <c r="AY96" s="15">
        <f t="shared" si="14"/>
        <v>85</v>
      </c>
      <c r="AZ96" s="15">
        <f t="shared" si="20"/>
        <v>0.79340351373325946</v>
      </c>
      <c r="BA96" s="15">
        <f t="shared" si="15"/>
        <v>6.8619582652325022</v>
      </c>
      <c r="BB96" s="15">
        <f t="shared" si="16"/>
        <v>4.6399999999999997E-2</v>
      </c>
      <c r="BC96" s="15">
        <f t="shared" si="17"/>
        <v>7.9783000000000017</v>
      </c>
    </row>
    <row r="97" spans="45:55" x14ac:dyDescent="0.25">
      <c r="AS97" s="15">
        <f t="shared" si="11"/>
        <v>86</v>
      </c>
      <c r="AT97" s="15">
        <f t="shared" si="18"/>
        <v>0.71540565509636189</v>
      </c>
      <c r="AU97" s="15">
        <f t="shared" si="19"/>
        <v>2.2338411951658235</v>
      </c>
      <c r="AV97" s="15">
        <f t="shared" si="12"/>
        <v>1.6799999999999999E-2</v>
      </c>
      <c r="AW97" s="15">
        <f t="shared" si="13"/>
        <v>6.0696000000000012</v>
      </c>
      <c r="AY97" s="15">
        <f t="shared" si="14"/>
        <v>86</v>
      </c>
      <c r="AZ97" s="15">
        <f t="shared" si="20"/>
        <v>0.8001052075803865</v>
      </c>
      <c r="BA97" s="15">
        <f t="shared" si="15"/>
        <v>6.7317325907480488</v>
      </c>
      <c r="BB97" s="15">
        <f t="shared" si="16"/>
        <v>4.5499999999999999E-2</v>
      </c>
      <c r="BC97" s="15">
        <f t="shared" si="17"/>
        <v>8.0238000000000014</v>
      </c>
    </row>
    <row r="98" spans="45:55" x14ac:dyDescent="0.25">
      <c r="AS98" s="15">
        <f t="shared" si="11"/>
        <v>87</v>
      </c>
      <c r="AT98" s="15">
        <f t="shared" si="18"/>
        <v>0.72284386679117607</v>
      </c>
      <c r="AU98" s="15">
        <f t="shared" si="19"/>
        <v>2.1658163472391116</v>
      </c>
      <c r="AV98" s="15">
        <f t="shared" si="12"/>
        <v>1.6299999999999999E-2</v>
      </c>
      <c r="AW98" s="15">
        <f t="shared" si="13"/>
        <v>6.0859000000000014</v>
      </c>
      <c r="AY98" s="15">
        <f t="shared" si="14"/>
        <v>87</v>
      </c>
      <c r="AZ98" s="15">
        <f t="shared" si="20"/>
        <v>0.80680690142751355</v>
      </c>
      <c r="BA98" s="15">
        <f t="shared" si="15"/>
        <v>6.6030035049990152</v>
      </c>
      <c r="BB98" s="15">
        <f t="shared" si="16"/>
        <v>4.4600000000000001E-2</v>
      </c>
      <c r="BC98" s="15">
        <f t="shared" si="17"/>
        <v>8.0684000000000022</v>
      </c>
    </row>
    <row r="99" spans="45:55" x14ac:dyDescent="0.25">
      <c r="AS99" s="15">
        <f t="shared" si="11"/>
        <v>88</v>
      </c>
      <c r="AT99" s="15">
        <f t="shared" si="18"/>
        <v>0.73028207848599025</v>
      </c>
      <c r="AU99" s="15">
        <f t="shared" si="19"/>
        <v>2.0996956487954761</v>
      </c>
      <c r="AV99" s="15">
        <f t="shared" si="12"/>
        <v>1.5800000000000002E-2</v>
      </c>
      <c r="AW99" s="15">
        <f t="shared" si="13"/>
        <v>6.101700000000001</v>
      </c>
      <c r="AY99" s="15">
        <f t="shared" si="14"/>
        <v>88</v>
      </c>
      <c r="AZ99" s="15">
        <f t="shared" si="20"/>
        <v>0.81350859527464059</v>
      </c>
      <c r="BA99" s="15">
        <f t="shared" si="15"/>
        <v>6.4757648290555823</v>
      </c>
      <c r="BB99" s="15">
        <f t="shared" si="16"/>
        <v>4.3799999999999999E-2</v>
      </c>
      <c r="BC99" s="15">
        <f t="shared" si="17"/>
        <v>8.1122000000000014</v>
      </c>
    </row>
    <row r="100" spans="45:55" x14ac:dyDescent="0.25">
      <c r="AS100" s="15">
        <f t="shared" si="11"/>
        <v>89</v>
      </c>
      <c r="AT100" s="15">
        <f t="shared" si="18"/>
        <v>0.73772029018080443</v>
      </c>
      <c r="AU100" s="15">
        <f t="shared" si="19"/>
        <v>2.0354280173226873</v>
      </c>
      <c r="AV100" s="15">
        <f t="shared" si="12"/>
        <v>1.5299999999999999E-2</v>
      </c>
      <c r="AW100" s="15">
        <f t="shared" si="13"/>
        <v>6.1170000000000009</v>
      </c>
      <c r="AY100" s="15">
        <f t="shared" si="14"/>
        <v>89</v>
      </c>
      <c r="AZ100" s="15">
        <f t="shared" si="20"/>
        <v>0.82021028912176763</v>
      </c>
      <c r="BA100" s="15">
        <f t="shared" si="15"/>
        <v>6.3500102632181967</v>
      </c>
      <c r="BB100" s="15">
        <f t="shared" si="16"/>
        <v>4.2900000000000001E-2</v>
      </c>
      <c r="BC100" s="15">
        <f t="shared" si="17"/>
        <v>8.1551000000000009</v>
      </c>
    </row>
    <row r="101" spans="45:55" x14ac:dyDescent="0.25">
      <c r="AS101" s="15">
        <f t="shared" si="11"/>
        <v>90</v>
      </c>
      <c r="AT101" s="15">
        <f t="shared" si="18"/>
        <v>0.74515850187561861</v>
      </c>
      <c r="AU101" s="15">
        <f t="shared" si="19"/>
        <v>1.9729636403757225</v>
      </c>
      <c r="AV101" s="15">
        <f t="shared" si="12"/>
        <v>1.49E-2</v>
      </c>
      <c r="AW101" s="15">
        <f t="shared" si="13"/>
        <v>6.1319000000000008</v>
      </c>
      <c r="AY101" s="15">
        <f t="shared" si="14"/>
        <v>90</v>
      </c>
      <c r="AZ101" s="15">
        <f t="shared" si="20"/>
        <v>0.82691198296889468</v>
      </c>
      <c r="BA101" s="15">
        <f t="shared" si="15"/>
        <v>6.2257333929616507</v>
      </c>
      <c r="BB101" s="15">
        <f t="shared" si="16"/>
        <v>4.2099999999999999E-2</v>
      </c>
      <c r="BC101" s="15">
        <f t="shared" si="17"/>
        <v>8.1972000000000005</v>
      </c>
    </row>
    <row r="102" spans="45:55" x14ac:dyDescent="0.25">
      <c r="AS102" s="15">
        <f t="shared" si="11"/>
        <v>91</v>
      </c>
      <c r="AT102" s="15">
        <f t="shared" si="18"/>
        <v>0.75259671357043278</v>
      </c>
      <c r="AU102" s="15">
        <f t="shared" si="19"/>
        <v>1.9122539497979738</v>
      </c>
      <c r="AV102" s="15">
        <f t="shared" si="12"/>
        <v>1.44E-2</v>
      </c>
      <c r="AW102" s="15">
        <f t="shared" si="13"/>
        <v>6.146300000000001</v>
      </c>
      <c r="AY102" s="15">
        <f t="shared" si="14"/>
        <v>91</v>
      </c>
      <c r="AZ102" s="15">
        <f t="shared" si="20"/>
        <v>0.83361367681602172</v>
      </c>
      <c r="BA102" s="15">
        <f t="shared" si="15"/>
        <v>6.1029276947797246</v>
      </c>
      <c r="BB102" s="15">
        <f t="shared" si="16"/>
        <v>4.1300000000000003E-2</v>
      </c>
      <c r="BC102" s="15">
        <f t="shared" si="17"/>
        <v>8.2385000000000002</v>
      </c>
    </row>
    <row r="103" spans="45:55" x14ac:dyDescent="0.25">
      <c r="AS103" s="15">
        <f t="shared" si="11"/>
        <v>92</v>
      </c>
      <c r="AT103" s="15">
        <f t="shared" si="18"/>
        <v>0.76003492526524696</v>
      </c>
      <c r="AU103" s="15">
        <f t="shared" si="19"/>
        <v>1.8532515961953964</v>
      </c>
      <c r="AV103" s="15">
        <f t="shared" si="12"/>
        <v>1.4E-2</v>
      </c>
      <c r="AW103" s="15">
        <f t="shared" si="13"/>
        <v>6.1603000000000012</v>
      </c>
      <c r="AY103" s="15">
        <f t="shared" si="14"/>
        <v>92</v>
      </c>
      <c r="AZ103" s="15">
        <f t="shared" si="20"/>
        <v>0.84031537066314876</v>
      </c>
      <c r="BA103" s="15">
        <f t="shared" si="15"/>
        <v>5.9815865419307297</v>
      </c>
      <c r="BB103" s="15">
        <f t="shared" si="16"/>
        <v>4.0399999999999998E-2</v>
      </c>
      <c r="BC103" s="15">
        <f t="shared" si="17"/>
        <v>8.2789000000000001</v>
      </c>
    </row>
    <row r="104" spans="45:55" x14ac:dyDescent="0.25">
      <c r="AS104" s="15">
        <f t="shared" si="11"/>
        <v>93</v>
      </c>
      <c r="AT104" s="15">
        <f t="shared" si="18"/>
        <v>0.76747313696006114</v>
      </c>
      <c r="AU104" s="15">
        <f t="shared" si="19"/>
        <v>1.7959104236763694</v>
      </c>
      <c r="AV104" s="15">
        <f t="shared" si="12"/>
        <v>1.35E-2</v>
      </c>
      <c r="AW104" s="15">
        <f t="shared" si="13"/>
        <v>6.1738000000000008</v>
      </c>
      <c r="AY104" s="15">
        <f t="shared" si="14"/>
        <v>93</v>
      </c>
      <c r="AZ104" s="15">
        <f t="shared" si="20"/>
        <v>0.84701706451027581</v>
      </c>
      <c r="BA104" s="15">
        <f t="shared" si="15"/>
        <v>5.8617032100843742</v>
      </c>
      <c r="BB104" s="15">
        <f t="shared" si="16"/>
        <v>3.9600000000000003E-2</v>
      </c>
      <c r="BC104" s="15">
        <f t="shared" si="17"/>
        <v>8.3185000000000002</v>
      </c>
    </row>
    <row r="105" spans="45:55" x14ac:dyDescent="0.25">
      <c r="AS105" s="15">
        <f t="shared" si="11"/>
        <v>94</v>
      </c>
      <c r="AT105" s="15">
        <f t="shared" si="18"/>
        <v>0.77491134865487532</v>
      </c>
      <c r="AU105" s="15">
        <f t="shared" si="19"/>
        <v>1.7401854448690597</v>
      </c>
      <c r="AV105" s="15">
        <f t="shared" si="12"/>
        <v>1.3100000000000001E-2</v>
      </c>
      <c r="AW105" s="15">
        <f t="shared" si="13"/>
        <v>6.1869000000000005</v>
      </c>
      <c r="AY105" s="15">
        <f t="shared" si="14"/>
        <v>94</v>
      </c>
      <c r="AZ105" s="15">
        <f t="shared" si="20"/>
        <v>0.85371875835740285</v>
      </c>
      <c r="BA105" s="15">
        <f t="shared" si="15"/>
        <v>5.7432708828703403</v>
      </c>
      <c r="BB105" s="15">
        <f t="shared" si="16"/>
        <v>3.8800000000000001E-2</v>
      </c>
      <c r="BC105" s="15">
        <f t="shared" si="17"/>
        <v>8.3573000000000004</v>
      </c>
    </row>
    <row r="106" spans="45:55" x14ac:dyDescent="0.25">
      <c r="AS106" s="15">
        <f t="shared" si="11"/>
        <v>95</v>
      </c>
      <c r="AT106" s="15">
        <f t="shared" si="18"/>
        <v>0.7823495603496895</v>
      </c>
      <c r="AU106" s="15">
        <f t="shared" si="19"/>
        <v>1.6860328162270595</v>
      </c>
      <c r="AV106" s="15">
        <f t="shared" si="12"/>
        <v>1.2699999999999999E-2</v>
      </c>
      <c r="AW106" s="15">
        <f t="shared" si="13"/>
        <v>6.1996000000000002</v>
      </c>
      <c r="AY106" s="15">
        <f t="shared" si="14"/>
        <v>95</v>
      </c>
      <c r="AZ106" s="15">
        <f t="shared" si="20"/>
        <v>0.8604204522045299</v>
      </c>
      <c r="BA106" s="15">
        <f t="shared" si="15"/>
        <v>5.6262826573291207</v>
      </c>
      <c r="BB106" s="15">
        <f t="shared" si="16"/>
        <v>3.7999999999999999E-2</v>
      </c>
      <c r="BC106" s="15">
        <f t="shared" si="17"/>
        <v>8.3953000000000007</v>
      </c>
    </row>
    <row r="107" spans="45:55" x14ac:dyDescent="0.25">
      <c r="AS107" s="15">
        <f t="shared" si="11"/>
        <v>96</v>
      </c>
      <c r="AT107" s="15">
        <f t="shared" si="18"/>
        <v>0.78978777204450368</v>
      </c>
      <c r="AU107" s="15">
        <f t="shared" si="19"/>
        <v>1.6334098136331281</v>
      </c>
      <c r="AV107" s="15">
        <f t="shared" si="12"/>
        <v>1.23E-2</v>
      </c>
      <c r="AW107" s="15">
        <f t="shared" si="13"/>
        <v>6.2119</v>
      </c>
      <c r="AY107" s="15">
        <f t="shared" si="14"/>
        <v>96</v>
      </c>
      <c r="AZ107" s="15">
        <f t="shared" si="20"/>
        <v>0.86712214605165694</v>
      </c>
      <c r="BA107" s="15">
        <f t="shared" si="15"/>
        <v>5.5107315492655635</v>
      </c>
      <c r="BB107" s="15">
        <f t="shared" si="16"/>
        <v>3.73E-2</v>
      </c>
      <c r="BC107" s="15">
        <f t="shared" si="17"/>
        <v>8.4326000000000008</v>
      </c>
    </row>
    <row r="108" spans="45:55" x14ac:dyDescent="0.25">
      <c r="AS108" s="15">
        <f t="shared" si="11"/>
        <v>97</v>
      </c>
      <c r="AT108" s="15">
        <f t="shared" si="18"/>
        <v>0.79722598373931786</v>
      </c>
      <c r="AU108" s="15">
        <f t="shared" si="19"/>
        <v>1.5822748083099745</v>
      </c>
      <c r="AV108" s="15">
        <f t="shared" si="12"/>
        <v>1.1900000000000001E-2</v>
      </c>
      <c r="AW108" s="15">
        <f t="shared" si="13"/>
        <v>6.2237999999999998</v>
      </c>
      <c r="AY108" s="15">
        <f t="shared" si="14"/>
        <v>97</v>
      </c>
      <c r="AZ108" s="15">
        <f t="shared" si="20"/>
        <v>0.87382383989878398</v>
      </c>
      <c r="BA108" s="15">
        <f t="shared" si="15"/>
        <v>5.3966104985057779</v>
      </c>
      <c r="BB108" s="15">
        <f t="shared" si="16"/>
        <v>3.6499999999999998E-2</v>
      </c>
      <c r="BC108" s="15">
        <f t="shared" si="17"/>
        <v>8.469100000000001</v>
      </c>
    </row>
    <row r="109" spans="45:55" x14ac:dyDescent="0.25">
      <c r="AS109" s="15">
        <f t="shared" si="11"/>
        <v>98</v>
      </c>
      <c r="AT109" s="15">
        <f t="shared" si="18"/>
        <v>0.80466419543413203</v>
      </c>
      <c r="AU109" s="15">
        <f t="shared" si="19"/>
        <v>1.5325872430461542</v>
      </c>
      <c r="AV109" s="15">
        <f t="shared" si="12"/>
        <v>1.15E-2</v>
      </c>
      <c r="AW109" s="15">
        <f t="shared" si="13"/>
        <v>6.2352999999999996</v>
      </c>
      <c r="AY109" s="15">
        <f t="shared" si="14"/>
        <v>98</v>
      </c>
      <c r="AZ109" s="15">
        <f t="shared" si="20"/>
        <v>0.88052553374591103</v>
      </c>
      <c r="BA109" s="15">
        <f t="shared" si="15"/>
        <v>5.2839123740579179</v>
      </c>
      <c r="BB109" s="15">
        <f t="shared" si="16"/>
        <v>3.5700000000000003E-2</v>
      </c>
      <c r="BC109" s="15">
        <f t="shared" si="17"/>
        <v>8.5048000000000012</v>
      </c>
    </row>
    <row r="110" spans="45:55" x14ac:dyDescent="0.25">
      <c r="AS110" s="15">
        <f t="shared" si="11"/>
        <v>99</v>
      </c>
      <c r="AT110" s="15">
        <f t="shared" si="18"/>
        <v>0.81210240712894621</v>
      </c>
      <c r="AU110" s="15">
        <f t="shared" si="19"/>
        <v>1.4843076087443146</v>
      </c>
      <c r="AV110" s="15">
        <f t="shared" si="12"/>
        <v>1.12E-2</v>
      </c>
      <c r="AW110" s="15">
        <f t="shared" si="13"/>
        <v>6.2464999999999993</v>
      </c>
      <c r="AY110" s="15">
        <f t="shared" si="14"/>
        <v>99</v>
      </c>
      <c r="AZ110" s="15">
        <f t="shared" si="20"/>
        <v>0.88722722759303807</v>
      </c>
      <c r="BA110" s="15">
        <f t="shared" si="15"/>
        <v>5.1726299791775521</v>
      </c>
      <c r="BB110" s="15">
        <f t="shared" si="16"/>
        <v>3.5000000000000003E-2</v>
      </c>
      <c r="BC110" s="15">
        <f t="shared" si="17"/>
        <v>8.5398000000000014</v>
      </c>
    </row>
    <row r="111" spans="45:55" x14ac:dyDescent="0.25">
      <c r="AS111" s="15">
        <f t="shared" si="11"/>
        <v>100</v>
      </c>
      <c r="AT111" s="15">
        <f t="shared" si="18"/>
        <v>0.81954061882376039</v>
      </c>
      <c r="AU111" s="15">
        <f t="shared" si="19"/>
        <v>1.4373974212982692</v>
      </c>
      <c r="AV111" s="15">
        <f t="shared" si="12"/>
        <v>1.0800000000000001E-2</v>
      </c>
      <c r="AW111" s="15">
        <f t="shared" si="13"/>
        <v>6.257299999999999</v>
      </c>
      <c r="AY111" s="15">
        <f t="shared" si="14"/>
        <v>100</v>
      </c>
      <c r="AZ111" s="15">
        <f t="shared" si="20"/>
        <v>0.89392892144016511</v>
      </c>
      <c r="BA111" s="15">
        <f t="shared" si="15"/>
        <v>5.0627560563382783</v>
      </c>
      <c r="BB111" s="15">
        <f t="shared" si="16"/>
        <v>3.4200000000000001E-2</v>
      </c>
      <c r="BC111" s="15">
        <f t="shared" si="17"/>
        <v>8.5740000000000016</v>
      </c>
    </row>
    <row r="112" spans="45:55" x14ac:dyDescent="0.25">
      <c r="AS112" s="15">
        <f t="shared" si="11"/>
        <v>101</v>
      </c>
      <c r="AT112" s="15">
        <f t="shared" si="18"/>
        <v>0.82697883051857457</v>
      </c>
      <c r="AU112" s="15">
        <f t="shared" si="19"/>
        <v>1.3918191988046165</v>
      </c>
      <c r="AV112" s="15">
        <f t="shared" si="12"/>
        <v>1.0500000000000001E-2</v>
      </c>
      <c r="AW112" s="15">
        <f t="shared" si="13"/>
        <v>6.2677999999999994</v>
      </c>
      <c r="AY112" s="15">
        <f t="shared" si="14"/>
        <v>101</v>
      </c>
      <c r="AZ112" s="15">
        <f t="shared" si="20"/>
        <v>0.90063061528729216</v>
      </c>
      <c r="BA112" s="15">
        <f t="shared" si="15"/>
        <v>4.9542832921082409</v>
      </c>
      <c r="BB112" s="15">
        <f t="shared" si="16"/>
        <v>3.3500000000000002E-2</v>
      </c>
      <c r="BC112" s="15">
        <f t="shared" si="17"/>
        <v>8.6075000000000017</v>
      </c>
    </row>
    <row r="113" spans="45:55" x14ac:dyDescent="0.25">
      <c r="AS113" s="15">
        <f t="shared" si="11"/>
        <v>102</v>
      </c>
      <c r="AT113" s="15">
        <f t="shared" si="18"/>
        <v>0.83441704221338875</v>
      </c>
      <c r="AU113" s="15">
        <f t="shared" si="19"/>
        <v>1.3475364391139071</v>
      </c>
      <c r="AV113" s="15">
        <f t="shared" si="12"/>
        <v>1.01E-2</v>
      </c>
      <c r="AW113" s="15">
        <f t="shared" si="13"/>
        <v>6.2778999999999998</v>
      </c>
      <c r="AY113" s="15">
        <f t="shared" si="14"/>
        <v>102</v>
      </c>
      <c r="AZ113" s="15">
        <f t="shared" si="20"/>
        <v>0.9073323091344192</v>
      </c>
      <c r="BA113" s="15">
        <f t="shared" si="15"/>
        <v>4.8472043219334084</v>
      </c>
      <c r="BB113" s="15">
        <f t="shared" si="16"/>
        <v>3.2800000000000003E-2</v>
      </c>
      <c r="BC113" s="15">
        <f t="shared" si="17"/>
        <v>8.6403000000000016</v>
      </c>
    </row>
    <row r="114" spans="45:55" x14ac:dyDescent="0.25">
      <c r="AS114" s="15">
        <f t="shared" si="11"/>
        <v>103</v>
      </c>
      <c r="AT114" s="15">
        <f t="shared" si="18"/>
        <v>0.84185525390820293</v>
      </c>
      <c r="AU114" s="15">
        <f t="shared" si="19"/>
        <v>1.3045135977257114</v>
      </c>
      <c r="AV114" s="15">
        <f t="shared" si="12"/>
        <v>9.7999999999999997E-3</v>
      </c>
      <c r="AW114" s="15">
        <f t="shared" si="13"/>
        <v>6.2877000000000001</v>
      </c>
      <c r="AY114" s="15">
        <f t="shared" si="14"/>
        <v>103</v>
      </c>
      <c r="AZ114" s="15">
        <f t="shared" si="20"/>
        <v>0.91403400298154625</v>
      </c>
      <c r="BA114" s="15">
        <f t="shared" si="15"/>
        <v>4.7415117348282436</v>
      </c>
      <c r="BB114" s="15">
        <f t="shared" si="16"/>
        <v>3.2099999999999997E-2</v>
      </c>
      <c r="BC114" s="15">
        <f t="shared" si="17"/>
        <v>8.6724000000000014</v>
      </c>
    </row>
    <row r="115" spans="45:55" x14ac:dyDescent="0.25">
      <c r="AS115" s="15">
        <f t="shared" si="11"/>
        <v>104</v>
      </c>
      <c r="AT115" s="15">
        <f t="shared" si="18"/>
        <v>0.84929346560301711</v>
      </c>
      <c r="AU115" s="15">
        <f t="shared" si="19"/>
        <v>1.2627160660312857</v>
      </c>
      <c r="AV115" s="15">
        <f t="shared" si="12"/>
        <v>9.4999999999999998E-3</v>
      </c>
      <c r="AW115" s="15">
        <f t="shared" si="13"/>
        <v>6.2972000000000001</v>
      </c>
      <c r="AY115" s="15">
        <f t="shared" si="14"/>
        <v>104</v>
      </c>
      <c r="AZ115" s="15">
        <f t="shared" si="20"/>
        <v>0.92073569682867329</v>
      </c>
      <c r="BA115" s="15">
        <f t="shared" si="15"/>
        <v>4.6371980779746664</v>
      </c>
      <c r="BB115" s="15">
        <f t="shared" si="16"/>
        <v>3.1399999999999997E-2</v>
      </c>
      <c r="BC115" s="15">
        <f t="shared" si="17"/>
        <v>8.7038000000000011</v>
      </c>
    </row>
    <row r="116" spans="45:55" x14ac:dyDescent="0.25">
      <c r="AS116" s="15">
        <f t="shared" si="11"/>
        <v>105</v>
      </c>
      <c r="AT116" s="15">
        <f t="shared" si="18"/>
        <v>0.85673167729783128</v>
      </c>
      <c r="AU116" s="15">
        <f t="shared" si="19"/>
        <v>1.2221101499069158</v>
      </c>
      <c r="AV116" s="15">
        <f t="shared" si="12"/>
        <v>9.1999999999999998E-3</v>
      </c>
      <c r="AW116" s="15">
        <f t="shared" si="13"/>
        <v>6.3064</v>
      </c>
      <c r="AY116" s="15">
        <f t="shared" si="14"/>
        <v>105</v>
      </c>
      <c r="AZ116" s="15">
        <f t="shared" si="20"/>
        <v>0.92743739067580033</v>
      </c>
      <c r="BA116" s="15">
        <f t="shared" si="15"/>
        <v>4.5342558612301174</v>
      </c>
      <c r="BB116" s="15">
        <f t="shared" si="16"/>
        <v>3.0700000000000002E-2</v>
      </c>
      <c r="BC116" s="15">
        <f t="shared" si="17"/>
        <v>8.7345000000000006</v>
      </c>
    </row>
    <row r="117" spans="45:55" x14ac:dyDescent="0.25">
      <c r="AS117" s="15">
        <f t="shared" si="11"/>
        <v>106</v>
      </c>
      <c r="AT117" s="15">
        <f t="shared" si="18"/>
        <v>0.86416988899264546</v>
      </c>
      <c r="AU117" s="15">
        <f t="shared" si="19"/>
        <v>1.1826630486604879</v>
      </c>
      <c r="AV117" s="15">
        <f t="shared" si="12"/>
        <v>8.8999999999999999E-3</v>
      </c>
      <c r="AW117" s="15">
        <f t="shared" si="13"/>
        <v>6.3152999999999997</v>
      </c>
      <c r="AY117" s="15">
        <f t="shared" si="14"/>
        <v>106</v>
      </c>
      <c r="AZ117" s="15">
        <f t="shared" si="20"/>
        <v>0.93413908452292738</v>
      </c>
      <c r="BA117" s="15">
        <f t="shared" si="15"/>
        <v>4.4326775615455292</v>
      </c>
      <c r="BB117" s="15">
        <f t="shared" si="16"/>
        <v>0.03</v>
      </c>
      <c r="BC117" s="15">
        <f t="shared" si="17"/>
        <v>8.7645</v>
      </c>
    </row>
    <row r="118" spans="45:55" x14ac:dyDescent="0.25">
      <c r="AS118" s="15">
        <f t="shared" si="11"/>
        <v>107</v>
      </c>
      <c r="AT118" s="15">
        <f t="shared" si="18"/>
        <v>0.87160810068745964</v>
      </c>
      <c r="AU118" s="15">
        <f t="shared" si="19"/>
        <v>1.1443428343332411</v>
      </c>
      <c r="AV118" s="15">
        <f t="shared" si="12"/>
        <v>8.6E-3</v>
      </c>
      <c r="AW118" s="15">
        <f t="shared" si="13"/>
        <v>6.3239000000000001</v>
      </c>
      <c r="AY118" s="15">
        <f t="shared" si="14"/>
        <v>107</v>
      </c>
      <c r="AZ118" s="15">
        <f t="shared" si="20"/>
        <v>0.94084077837005442</v>
      </c>
      <c r="BA118" s="15">
        <f t="shared" si="15"/>
        <v>4.3324556272941397</v>
      </c>
      <c r="BB118" s="15">
        <f t="shared" si="16"/>
        <v>2.93E-2</v>
      </c>
      <c r="BC118" s="15">
        <f t="shared" si="17"/>
        <v>8.7937999999999992</v>
      </c>
    </row>
    <row r="119" spans="45:55" x14ac:dyDescent="0.25">
      <c r="AS119" s="15">
        <f t="shared" si="11"/>
        <v>108</v>
      </c>
      <c r="AT119" s="15">
        <f t="shared" si="18"/>
        <v>0.87904631238227382</v>
      </c>
      <c r="AU119" s="15">
        <f t="shared" si="19"/>
        <v>1.1071184313581801</v>
      </c>
      <c r="AV119" s="15">
        <f t="shared" si="12"/>
        <v>8.3000000000000001E-3</v>
      </c>
      <c r="AW119" s="15">
        <f t="shared" si="13"/>
        <v>6.3322000000000003</v>
      </c>
      <c r="AY119" s="15">
        <f t="shared" si="14"/>
        <v>108</v>
      </c>
      <c r="AZ119" s="15">
        <f t="shared" si="20"/>
        <v>0.94754247221718146</v>
      </c>
      <c r="BA119" s="15">
        <f t="shared" si="15"/>
        <v>4.2335824825120207</v>
      </c>
      <c r="BB119" s="15">
        <f t="shared" si="16"/>
        <v>2.87E-2</v>
      </c>
      <c r="BC119" s="15">
        <f t="shared" si="17"/>
        <v>8.8224999999999998</v>
      </c>
    </row>
    <row r="120" spans="45:55" x14ac:dyDescent="0.25">
      <c r="AS120" s="15">
        <f t="shared" si="11"/>
        <v>109</v>
      </c>
      <c r="AT120" s="15">
        <f t="shared" si="18"/>
        <v>0.886484524077088</v>
      </c>
      <c r="AU120" s="15">
        <f t="shared" si="19"/>
        <v>1.0709595965761332</v>
      </c>
      <c r="AV120" s="15">
        <f t="shared" si="12"/>
        <v>8.0999999999999996E-3</v>
      </c>
      <c r="AW120" s="15">
        <f t="shared" si="13"/>
        <v>6.3403</v>
      </c>
      <c r="AY120" s="15">
        <f t="shared" si="14"/>
        <v>109</v>
      </c>
      <c r="AZ120" s="15">
        <f t="shared" si="20"/>
        <v>0.95424416606430851</v>
      </c>
      <c r="BA120" s="15">
        <f t="shared" si="15"/>
        <v>4.1360505310512155</v>
      </c>
      <c r="BB120" s="15">
        <f t="shared" si="16"/>
        <v>2.8000000000000001E-2</v>
      </c>
      <c r="BC120" s="15">
        <f t="shared" si="17"/>
        <v>8.8505000000000003</v>
      </c>
    </row>
    <row r="121" spans="45:55" x14ac:dyDescent="0.25">
      <c r="AS121" s="15">
        <f t="shared" si="11"/>
        <v>110</v>
      </c>
      <c r="AT121" s="15">
        <f t="shared" si="18"/>
        <v>0.89392273577190218</v>
      </c>
      <c r="AU121" s="15">
        <f t="shared" si="19"/>
        <v>1.0358368996099767</v>
      </c>
      <c r="AV121" s="15">
        <f t="shared" si="12"/>
        <v>7.7999999999999996E-3</v>
      </c>
      <c r="AW121" s="15">
        <f t="shared" si="13"/>
        <v>6.3480999999999996</v>
      </c>
      <c r="AY121" s="15">
        <f t="shared" si="14"/>
        <v>110</v>
      </c>
      <c r="AZ121" s="15">
        <f t="shared" si="20"/>
        <v>0.96094585991143555</v>
      </c>
      <c r="BA121" s="15">
        <f t="shared" si="15"/>
        <v>4.039852160646495</v>
      </c>
      <c r="BB121" s="15">
        <f t="shared" si="16"/>
        <v>2.7300000000000001E-2</v>
      </c>
      <c r="BC121" s="15">
        <f t="shared" si="17"/>
        <v>8.8778000000000006</v>
      </c>
    </row>
    <row r="122" spans="45:55" x14ac:dyDescent="0.25">
      <c r="AS122" s="15">
        <f t="shared" si="11"/>
        <v>111</v>
      </c>
      <c r="AT122" s="15">
        <f t="shared" si="18"/>
        <v>0.90136094746671636</v>
      </c>
      <c r="AU122" s="15">
        <f t="shared" si="19"/>
        <v>1.0017217035971284</v>
      </c>
      <c r="AV122" s="15">
        <f t="shared" si="12"/>
        <v>7.4999999999999997E-3</v>
      </c>
      <c r="AW122" s="15">
        <f t="shared" si="13"/>
        <v>6.3555999999999999</v>
      </c>
      <c r="AY122" s="15">
        <f t="shared" si="14"/>
        <v>111</v>
      </c>
      <c r="AZ122" s="15">
        <f t="shared" si="20"/>
        <v>0.9676475537585626</v>
      </c>
      <c r="BA122" s="15">
        <f t="shared" si="15"/>
        <v>3.9449797468966139</v>
      </c>
      <c r="BB122" s="15">
        <f t="shared" si="16"/>
        <v>2.6700000000000002E-2</v>
      </c>
      <c r="BC122" s="15">
        <f t="shared" si="17"/>
        <v>8.9045000000000005</v>
      </c>
    </row>
    <row r="123" spans="45:55" x14ac:dyDescent="0.25">
      <c r="AS123" s="15">
        <f t="shared" si="11"/>
        <v>112</v>
      </c>
      <c r="AT123" s="15">
        <f t="shared" si="18"/>
        <v>0.90879915916153053</v>
      </c>
      <c r="AU123" s="15">
        <f t="shared" si="19"/>
        <v>0.9685861462800075</v>
      </c>
      <c r="AV123" s="15">
        <f t="shared" si="12"/>
        <v>7.3000000000000001E-3</v>
      </c>
      <c r="AW123" s="15">
        <f t="shared" si="13"/>
        <v>6.3628999999999998</v>
      </c>
      <c r="AY123" s="15">
        <f t="shared" si="14"/>
        <v>112</v>
      </c>
      <c r="AZ123" s="15">
        <f t="shared" si="20"/>
        <v>0.97434924760568964</v>
      </c>
      <c r="BA123" s="15">
        <f t="shared" si="15"/>
        <v>3.8514256571610845</v>
      </c>
      <c r="BB123" s="15">
        <f t="shared" si="16"/>
        <v>2.6100000000000002E-2</v>
      </c>
      <c r="BC123" s="15">
        <f t="shared" si="17"/>
        <v>8.9306000000000001</v>
      </c>
    </row>
    <row r="124" spans="45:55" x14ac:dyDescent="0.25">
      <c r="AS124" s="15">
        <f t="shared" si="11"/>
        <v>113</v>
      </c>
      <c r="AT124" s="15">
        <f t="shared" si="18"/>
        <v>0.91623737085634471</v>
      </c>
      <c r="AU124" s="15">
        <f t="shared" si="19"/>
        <v>0.93640312145377236</v>
      </c>
      <c r="AV124" s="15">
        <f t="shared" si="12"/>
        <v>7.0000000000000001E-3</v>
      </c>
      <c r="AW124" s="15">
        <f t="shared" si="13"/>
        <v>6.3698999999999995</v>
      </c>
      <c r="AY124" s="15">
        <f t="shared" si="14"/>
        <v>113</v>
      </c>
      <c r="AZ124" s="15">
        <f t="shared" si="20"/>
        <v>0.98105094145281668</v>
      </c>
      <c r="BA124" s="15">
        <f t="shared" si="15"/>
        <v>3.7591822543734641</v>
      </c>
      <c r="BB124" s="15">
        <f t="shared" si="16"/>
        <v>2.5499999999999998E-2</v>
      </c>
      <c r="BC124" s="15">
        <f t="shared" si="17"/>
        <v>8.9560999999999993</v>
      </c>
    </row>
    <row r="125" spans="45:55" x14ac:dyDescent="0.25">
      <c r="AS125" s="15">
        <f t="shared" si="11"/>
        <v>114</v>
      </c>
      <c r="AT125" s="15">
        <f t="shared" si="18"/>
        <v>0.92367558255115889</v>
      </c>
      <c r="AU125" s="15">
        <f t="shared" si="19"/>
        <v>0.90514626077030769</v>
      </c>
      <c r="AV125" s="15">
        <f t="shared" si="12"/>
        <v>6.7999999999999996E-3</v>
      </c>
      <c r="AW125" s="15">
        <f t="shared" si="13"/>
        <v>6.3766999999999996</v>
      </c>
      <c r="AY125" s="15">
        <f t="shared" si="14"/>
        <v>114</v>
      </c>
      <c r="AZ125" s="15">
        <f t="shared" si="20"/>
        <v>0.98775263529994373</v>
      </c>
      <c r="BA125" s="15">
        <f t="shared" si="15"/>
        <v>3.6682419007721143</v>
      </c>
      <c r="BB125" s="15">
        <f t="shared" si="16"/>
        <v>2.4799999999999999E-2</v>
      </c>
      <c r="BC125" s="15">
        <f t="shared" si="17"/>
        <v>8.9809000000000001</v>
      </c>
    </row>
    <row r="126" spans="45:55" x14ac:dyDescent="0.25">
      <c r="AS126" s="15">
        <f t="shared" si="11"/>
        <v>115</v>
      </c>
      <c r="AT126" s="15">
        <f t="shared" si="18"/>
        <v>0.93111379424597307</v>
      </c>
      <c r="AU126" s="15">
        <f t="shared" si="19"/>
        <v>0.87478991589708566</v>
      </c>
      <c r="AV126" s="15">
        <f t="shared" si="12"/>
        <v>6.6E-3</v>
      </c>
      <c r="AW126" s="15">
        <f t="shared" si="13"/>
        <v>6.3832999999999993</v>
      </c>
      <c r="AY126" s="15">
        <f t="shared" si="14"/>
        <v>115</v>
      </c>
      <c r="AZ126" s="15">
        <f t="shared" si="20"/>
        <v>0.99445432914707077</v>
      </c>
      <c r="BA126" s="15">
        <f t="shared" si="15"/>
        <v>3.5785969615495232</v>
      </c>
      <c r="BB126" s="15">
        <f t="shared" si="16"/>
        <v>2.4199999999999999E-2</v>
      </c>
      <c r="BC126" s="15">
        <f t="shared" si="17"/>
        <v>9.0051000000000005</v>
      </c>
    </row>
    <row r="127" spans="45:55" x14ac:dyDescent="0.25">
      <c r="AS127" s="15">
        <f t="shared" si="11"/>
        <v>116</v>
      </c>
      <c r="AT127" s="15">
        <f t="shared" si="18"/>
        <v>0.93855200594078725</v>
      </c>
      <c r="AU127" s="15">
        <f t="shared" si="19"/>
        <v>0.84530914102922805</v>
      </c>
      <c r="AV127" s="15">
        <f t="shared" si="12"/>
        <v>6.3E-3</v>
      </c>
      <c r="AW127" s="15">
        <f t="shared" si="13"/>
        <v>6.3895999999999997</v>
      </c>
      <c r="AY127" s="15">
        <f t="shared" si="14"/>
        <v>116</v>
      </c>
      <c r="AZ127" s="15">
        <f t="shared" si="20"/>
        <v>1.0011560229941978</v>
      </c>
      <c r="BA127" s="15">
        <f t="shared" si="15"/>
        <v>3.4902398084211415</v>
      </c>
      <c r="BB127" s="15">
        <f t="shared" si="16"/>
        <v>2.3599999999999999E-2</v>
      </c>
      <c r="BC127" s="15">
        <f t="shared" si="17"/>
        <v>9.0287000000000006</v>
      </c>
    </row>
    <row r="128" spans="45:55" x14ac:dyDescent="0.25">
      <c r="AS128" s="15">
        <f t="shared" si="11"/>
        <v>117</v>
      </c>
      <c r="AT128" s="15">
        <f t="shared" si="18"/>
        <v>0.94599021763560143</v>
      </c>
      <c r="AU128" s="15">
        <f t="shared" si="19"/>
        <v>0.81667967575280065</v>
      </c>
      <c r="AV128" s="15">
        <f t="shared" si="12"/>
        <v>6.1000000000000004E-3</v>
      </c>
      <c r="AW128" s="15">
        <f t="shared" si="13"/>
        <v>6.3956999999999997</v>
      </c>
      <c r="AY128" s="15">
        <f t="shared" si="14"/>
        <v>117</v>
      </c>
      <c r="AZ128" s="15">
        <f t="shared" si="20"/>
        <v>1.007857716841325</v>
      </c>
      <c r="BA128" s="15">
        <f t="shared" si="15"/>
        <v>3.4031628231148439</v>
      </c>
      <c r="BB128" s="15">
        <f t="shared" si="16"/>
        <v>2.3E-2</v>
      </c>
      <c r="BC128" s="15">
        <f t="shared" si="17"/>
        <v>9.0517000000000003</v>
      </c>
    </row>
    <row r="129" spans="45:55" x14ac:dyDescent="0.25">
      <c r="AS129" s="15">
        <f t="shared" si="11"/>
        <v>118</v>
      </c>
      <c r="AT129" s="15">
        <f t="shared" si="18"/>
        <v>0.95342842933041561</v>
      </c>
      <c r="AU129" s="15">
        <f t="shared" si="19"/>
        <v>0.7888779282571089</v>
      </c>
      <c r="AV129" s="15">
        <f t="shared" si="12"/>
        <v>5.8999999999999999E-3</v>
      </c>
      <c r="AW129" s="15">
        <f t="shared" si="13"/>
        <v>6.4015999999999993</v>
      </c>
      <c r="AY129" s="15">
        <f t="shared" si="14"/>
        <v>118</v>
      </c>
      <c r="AZ129" s="15">
        <f t="shared" si="20"/>
        <v>1.0145594106884521</v>
      </c>
      <c r="BA129" s="15">
        <f t="shared" si="15"/>
        <v>3.3173584007820032</v>
      </c>
      <c r="BB129" s="15">
        <f t="shared" si="16"/>
        <v>2.2499999999999999E-2</v>
      </c>
      <c r="BC129" s="15">
        <f t="shared" si="17"/>
        <v>9.0742000000000012</v>
      </c>
    </row>
    <row r="130" spans="45:55" x14ac:dyDescent="0.25">
      <c r="AS130" s="15">
        <f t="shared" si="11"/>
        <v>119</v>
      </c>
      <c r="AT130" s="15">
        <f t="shared" si="18"/>
        <v>0.96086664102522978</v>
      </c>
      <c r="AU130" s="15">
        <f t="shared" si="19"/>
        <v>0.76188095889350727</v>
      </c>
      <c r="AV130" s="15">
        <f t="shared" si="12"/>
        <v>5.7000000000000002E-3</v>
      </c>
      <c r="AW130" s="15">
        <f t="shared" si="13"/>
        <v>6.4072999999999993</v>
      </c>
      <c r="AY130" s="15">
        <f t="shared" si="14"/>
        <v>119</v>
      </c>
      <c r="AZ130" s="15">
        <f t="shared" si="20"/>
        <v>1.0212611045355793</v>
      </c>
      <c r="BA130" s="15">
        <f t="shared" si="15"/>
        <v>3.2328189533312992</v>
      </c>
      <c r="BB130" s="15">
        <f t="shared" si="16"/>
        <v>2.1899999999999999E-2</v>
      </c>
      <c r="BC130" s="15">
        <f t="shared" si="17"/>
        <v>9.0961000000000016</v>
      </c>
    </row>
    <row r="131" spans="45:55" x14ac:dyDescent="0.25">
      <c r="AS131" s="15">
        <f t="shared" si="11"/>
        <v>120</v>
      </c>
      <c r="AT131" s="15">
        <f t="shared" si="18"/>
        <v>0.96830485272004396</v>
      </c>
      <c r="AU131" s="15">
        <f t="shared" si="19"/>
        <v>0.73566646407802005</v>
      </c>
      <c r="AV131" s="15">
        <f t="shared" si="12"/>
        <v>5.4999999999999997E-3</v>
      </c>
      <c r="AW131" s="15">
        <f t="shared" si="13"/>
        <v>6.4127999999999989</v>
      </c>
      <c r="AY131" s="15">
        <f t="shared" si="14"/>
        <v>120</v>
      </c>
      <c r="AZ131" s="15">
        <f t="shared" si="20"/>
        <v>1.0279627983827064</v>
      </c>
      <c r="BA131" s="15">
        <f t="shared" si="15"/>
        <v>3.1495369126862647</v>
      </c>
      <c r="BB131" s="15">
        <f t="shared" si="16"/>
        <v>2.1299999999999999E-2</v>
      </c>
      <c r="BC131" s="15">
        <f t="shared" si="17"/>
        <v>9.1174000000000017</v>
      </c>
    </row>
    <row r="132" spans="45:55" x14ac:dyDescent="0.25">
      <c r="AS132" s="15">
        <f t="shared" si="11"/>
        <v>121</v>
      </c>
      <c r="AT132" s="15">
        <f t="shared" si="18"/>
        <v>0.97574306441485814</v>
      </c>
      <c r="AU132" s="15">
        <f t="shared" si="19"/>
        <v>0.71021276053483484</v>
      </c>
      <c r="AV132" s="15">
        <f t="shared" si="12"/>
        <v>5.3E-3</v>
      </c>
      <c r="AW132" s="15">
        <f t="shared" si="13"/>
        <v>6.418099999999999</v>
      </c>
      <c r="AY132" s="15">
        <f t="shared" si="14"/>
        <v>121</v>
      </c>
      <c r="AZ132" s="15">
        <f t="shared" si="20"/>
        <v>1.0346644922298336</v>
      </c>
      <c r="BA132" s="15">
        <f t="shared" si="15"/>
        <v>3.0675047339677048</v>
      </c>
      <c r="BB132" s="15">
        <f t="shared" si="16"/>
        <v>2.0799999999999999E-2</v>
      </c>
      <c r="BC132" s="15">
        <f t="shared" si="17"/>
        <v>9.1382000000000012</v>
      </c>
    </row>
    <row r="133" spans="45:55" x14ac:dyDescent="0.25">
      <c r="AS133" s="15">
        <f t="shared" si="11"/>
        <v>122</v>
      </c>
      <c r="AT133" s="15">
        <f t="shared" si="18"/>
        <v>0.98318127610967232</v>
      </c>
      <c r="AU133" s="15">
        <f t="shared" si="19"/>
        <v>0.68549876987756397</v>
      </c>
      <c r="AV133" s="15">
        <f t="shared" si="12"/>
        <v>5.1000000000000004E-3</v>
      </c>
      <c r="AW133" s="15">
        <f t="shared" si="13"/>
        <v>6.4231999999999987</v>
      </c>
      <c r="AY133" s="15">
        <f t="shared" si="14"/>
        <v>122</v>
      </c>
      <c r="AZ133" s="15">
        <f t="shared" si="20"/>
        <v>1.0413661860769607</v>
      </c>
      <c r="BA133" s="15">
        <f t="shared" si="15"/>
        <v>2.9867148986020133</v>
      </c>
      <c r="BB133" s="15">
        <f t="shared" si="16"/>
        <v>2.0199999999999999E-2</v>
      </c>
      <c r="BC133" s="15">
        <f t="shared" si="17"/>
        <v>9.1584000000000021</v>
      </c>
    </row>
    <row r="134" spans="45:55" x14ac:dyDescent="0.25">
      <c r="AS134" s="15">
        <f t="shared" si="11"/>
        <v>123</v>
      </c>
      <c r="AT134" s="15">
        <f t="shared" si="18"/>
        <v>0.9906194878044865</v>
      </c>
      <c r="AU134" s="15">
        <f t="shared" si="19"/>
        <v>0.66150400352496119</v>
      </c>
      <c r="AV134" s="15">
        <f t="shared" si="12"/>
        <v>5.0000000000000001E-3</v>
      </c>
      <c r="AW134" s="15">
        <f t="shared" si="13"/>
        <v>6.4281999999999986</v>
      </c>
      <c r="AY134" s="15">
        <f t="shared" si="14"/>
        <v>123</v>
      </c>
      <c r="AZ134" s="15">
        <f t="shared" si="20"/>
        <v>1.0480678799240879</v>
      </c>
      <c r="BA134" s="15">
        <f t="shared" si="15"/>
        <v>2.9071599173565077</v>
      </c>
      <c r="BB134" s="15">
        <f t="shared" si="16"/>
        <v>1.9699999999999999E-2</v>
      </c>
      <c r="BC134" s="15">
        <f t="shared" si="17"/>
        <v>9.1781000000000024</v>
      </c>
    </row>
    <row r="135" spans="45:55" x14ac:dyDescent="0.25">
      <c r="AS135" s="15">
        <f t="shared" si="11"/>
        <v>124</v>
      </c>
      <c r="AT135" s="15">
        <f t="shared" si="18"/>
        <v>0.99805769949930068</v>
      </c>
      <c r="AU135" s="15">
        <f t="shared" si="19"/>
        <v>0.63820854794764437</v>
      </c>
      <c r="AV135" s="15">
        <f t="shared" si="12"/>
        <v>4.7999999999999996E-3</v>
      </c>
      <c r="AW135" s="15">
        <f t="shared" si="13"/>
        <v>6.4329999999999989</v>
      </c>
      <c r="AY135" s="15">
        <f t="shared" si="14"/>
        <v>124</v>
      </c>
      <c r="AZ135" s="15">
        <f t="shared" si="20"/>
        <v>1.0547695737712151</v>
      </c>
      <c r="BA135" s="15">
        <f t="shared" si="15"/>
        <v>2.8288323333028429</v>
      </c>
      <c r="BB135" s="15">
        <f t="shared" si="16"/>
        <v>1.9199999999999998E-2</v>
      </c>
      <c r="BC135" s="15">
        <f t="shared" si="17"/>
        <v>9.197300000000002</v>
      </c>
    </row>
    <row r="136" spans="45:55" x14ac:dyDescent="0.25">
      <c r="AS136" s="15">
        <f t="shared" si="11"/>
        <v>125</v>
      </c>
      <c r="AT136" s="15">
        <f t="shared" si="18"/>
        <v>1.0054959111941149</v>
      </c>
      <c r="AU136" s="15">
        <f t="shared" si="19"/>
        <v>0.61559305024220212</v>
      </c>
      <c r="AV136" s="15">
        <f t="shared" si="12"/>
        <v>4.5999999999999999E-3</v>
      </c>
      <c r="AW136" s="15">
        <f t="shared" si="13"/>
        <v>6.4375999999999989</v>
      </c>
      <c r="AY136" s="15">
        <f t="shared" si="14"/>
        <v>125</v>
      </c>
      <c r="AZ136" s="15">
        <f t="shared" si="20"/>
        <v>1.0614712676183422</v>
      </c>
      <c r="BA136" s="15">
        <f t="shared" si="15"/>
        <v>2.7517247247096273</v>
      </c>
      <c r="BB136" s="15">
        <f t="shared" si="16"/>
        <v>1.8599999999999998E-2</v>
      </c>
      <c r="BC136" s="15">
        <f t="shared" si="17"/>
        <v>9.2159000000000013</v>
      </c>
    </row>
    <row r="137" spans="45:55" x14ac:dyDescent="0.25">
      <c r="AS137" s="15">
        <f t="shared" si="11"/>
        <v>126</v>
      </c>
      <c r="AT137" s="15">
        <f t="shared" si="18"/>
        <v>1.012934122888929</v>
      </c>
      <c r="AU137" s="15">
        <f t="shared" si="19"/>
        <v>0.59363870402894781</v>
      </c>
      <c r="AV137" s="15">
        <f t="shared" si="12"/>
        <v>4.4000000000000003E-3</v>
      </c>
      <c r="AW137" s="15">
        <f t="shared" si="13"/>
        <v>6.4419999999999993</v>
      </c>
      <c r="AY137" s="15">
        <f t="shared" si="14"/>
        <v>126</v>
      </c>
      <c r="AZ137" s="15">
        <f t="shared" si="20"/>
        <v>1.0681729614654694</v>
      </c>
      <c r="BA137" s="15">
        <f t="shared" si="15"/>
        <v>2.6758297078652746</v>
      </c>
      <c r="BB137" s="15">
        <f t="shared" si="16"/>
        <v>1.8100000000000002E-2</v>
      </c>
      <c r="BC137" s="15">
        <f t="shared" si="17"/>
        <v>9.2340000000000018</v>
      </c>
    </row>
    <row r="138" spans="45:55" x14ac:dyDescent="0.25">
      <c r="AS138" s="15">
        <f t="shared" si="11"/>
        <v>127</v>
      </c>
      <c r="AT138" s="15">
        <f t="shared" si="18"/>
        <v>1.0203723345837432</v>
      </c>
      <c r="AU138" s="15">
        <f t="shared" si="19"/>
        <v>0.57232723566944865</v>
      </c>
      <c r="AV138" s="15">
        <f t="shared" si="12"/>
        <v>4.3E-3</v>
      </c>
      <c r="AW138" s="15">
        <f t="shared" si="13"/>
        <v>6.446299999999999</v>
      </c>
      <c r="AY138" s="15">
        <f t="shared" si="14"/>
        <v>127</v>
      </c>
      <c r="AZ138" s="15">
        <f t="shared" si="20"/>
        <v>1.0748746553125965</v>
      </c>
      <c r="BA138" s="15">
        <f t="shared" si="15"/>
        <v>2.6011399398322541</v>
      </c>
      <c r="BB138" s="15">
        <f t="shared" si="16"/>
        <v>1.7600000000000001E-2</v>
      </c>
      <c r="BC138" s="15">
        <f t="shared" si="17"/>
        <v>9.2516000000000016</v>
      </c>
    </row>
    <row r="139" spans="45:55" x14ac:dyDescent="0.25">
      <c r="AS139" s="15">
        <f t="shared" si="11"/>
        <v>128</v>
      </c>
      <c r="AT139" s="15">
        <f t="shared" si="18"/>
        <v>1.0278105462785574</v>
      </c>
      <c r="AU139" s="15">
        <f t="shared" si="19"/>
        <v>0.55164089079985934</v>
      </c>
      <c r="AV139" s="15">
        <f t="shared" si="12"/>
        <v>4.1000000000000003E-3</v>
      </c>
      <c r="AW139" s="15">
        <f t="shared" si="13"/>
        <v>6.4503999999999992</v>
      </c>
      <c r="AY139" s="15">
        <f t="shared" si="14"/>
        <v>128</v>
      </c>
      <c r="AZ139" s="15">
        <f t="shared" si="20"/>
        <v>1.0815763491597237</v>
      </c>
      <c r="BA139" s="15">
        <f t="shared" si="15"/>
        <v>2.5276481211337756</v>
      </c>
      <c r="BB139" s="15">
        <f t="shared" si="16"/>
        <v>1.7100000000000001E-2</v>
      </c>
      <c r="BC139" s="15">
        <f t="shared" si="17"/>
        <v>9.2687000000000008</v>
      </c>
    </row>
    <row r="140" spans="45:55" x14ac:dyDescent="0.25">
      <c r="AS140" s="15">
        <f t="shared" si="11"/>
        <v>129</v>
      </c>
      <c r="AT140" s="15">
        <f t="shared" si="18"/>
        <v>1.0352487579733716</v>
      </c>
      <c r="AU140" s="15">
        <f t="shared" si="19"/>
        <v>0.53156242117598562</v>
      </c>
      <c r="AV140" s="15">
        <f t="shared" si="12"/>
        <v>4.0000000000000001E-3</v>
      </c>
      <c r="AW140" s="15">
        <f t="shared" si="13"/>
        <v>6.4543999999999988</v>
      </c>
      <c r="AY140" s="15">
        <f t="shared" si="14"/>
        <v>129</v>
      </c>
      <c r="AZ140" s="15">
        <f t="shared" si="20"/>
        <v>1.0882780430068508</v>
      </c>
      <c r="BA140" s="15">
        <f t="shared" si="15"/>
        <v>2.455346998374019</v>
      </c>
      <c r="BB140" s="15">
        <f t="shared" si="16"/>
        <v>1.66E-2</v>
      </c>
      <c r="BC140" s="15">
        <f t="shared" si="17"/>
        <v>9.2853000000000012</v>
      </c>
    </row>
    <row r="141" spans="45:55" x14ac:dyDescent="0.25">
      <c r="AS141" s="15">
        <f t="shared" ref="AS141:AS204" si="21">IF(AT141="","",AS140+1)</f>
        <v>130</v>
      </c>
      <c r="AT141" s="15">
        <f t="shared" si="18"/>
        <v>1.0426869696681857</v>
      </c>
      <c r="AU141" s="15">
        <f t="shared" si="19"/>
        <v>0.51207507182592604</v>
      </c>
      <c r="AV141" s="15">
        <f t="shared" ref="AV141:AV204" si="22">IF(AT141="","",ROUNDDOWN(((AU140+AU141)*$AT$7)/2,4))</f>
        <v>3.8E-3</v>
      </c>
      <c r="AW141" s="15">
        <f t="shared" ref="AW141:AW204" si="23">IF(AT141="","",AW140+AV141)</f>
        <v>6.4581999999999988</v>
      </c>
      <c r="AY141" s="15">
        <f t="shared" ref="AY141:AY204" si="24">IF(AZ141="","",AY140+1)</f>
        <v>130</v>
      </c>
      <c r="AZ141" s="15">
        <f t="shared" si="20"/>
        <v>1.094979736853978</v>
      </c>
      <c r="BA141" s="15">
        <f t="shared" ref="BA141:BA204" si="25">POWER(COS(AZ141),2)*EXP($AQ$3*($A$12/2*SIN(AZ141)-$E$3))</f>
        <v>2.3842293667930115</v>
      </c>
      <c r="BB141" s="15">
        <f t="shared" ref="BB141:BB204" si="26">IF(AZ141="","",ROUNDDOWN(((BA140+BA141)*$AZ$7)/2,4))</f>
        <v>1.6199999999999999E-2</v>
      </c>
      <c r="BC141" s="15">
        <f t="shared" ref="BC141:BC204" si="27">IF(AZ141="","",BC140+BB141)</f>
        <v>9.3015000000000008</v>
      </c>
    </row>
    <row r="142" spans="45:55" x14ac:dyDescent="0.25">
      <c r="AS142" s="15">
        <f t="shared" si="21"/>
        <v>131</v>
      </c>
      <c r="AT142" s="15">
        <f t="shared" ref="AT142:AT205" si="28">AT141+$AT$7</f>
        <v>1.0501251813629999</v>
      </c>
      <c r="AU142" s="15">
        <f t="shared" ref="AU142:AU205" si="29">POWER(COS(AT142),2)*EXP($AQ$3*($A$16/2*SIN(AT142)-$E$3))</f>
        <v>0.49316256850606138</v>
      </c>
      <c r="AV142" s="15">
        <f t="shared" si="22"/>
        <v>3.7000000000000002E-3</v>
      </c>
      <c r="AW142" s="15">
        <f t="shared" si="23"/>
        <v>6.4618999999999991</v>
      </c>
      <c r="AY142" s="15">
        <f t="shared" si="24"/>
        <v>131</v>
      </c>
      <c r="AZ142" s="15">
        <f t="shared" ref="AZ142:AZ205" si="30">AZ141+$AZ$7</f>
        <v>1.1016814307011051</v>
      </c>
      <c r="BA142" s="15">
        <f t="shared" si="25"/>
        <v>2.3142880727572179</v>
      </c>
      <c r="BB142" s="15">
        <f t="shared" si="26"/>
        <v>1.5699999999999999E-2</v>
      </c>
      <c r="BC142" s="15">
        <f t="shared" si="27"/>
        <v>9.3172000000000015</v>
      </c>
    </row>
    <row r="143" spans="45:55" x14ac:dyDescent="0.25">
      <c r="AS143" s="15">
        <f t="shared" si="21"/>
        <v>132</v>
      </c>
      <c r="AT143" s="15">
        <f t="shared" si="28"/>
        <v>1.0575633930578141</v>
      </c>
      <c r="AU143" s="15">
        <f t="shared" si="29"/>
        <v>0.47480910545609817</v>
      </c>
      <c r="AV143" s="15">
        <f t="shared" si="22"/>
        <v>3.5000000000000001E-3</v>
      </c>
      <c r="AW143" s="15">
        <f t="shared" si="23"/>
        <v>6.4653999999999989</v>
      </c>
      <c r="AY143" s="15">
        <f t="shared" si="24"/>
        <v>132</v>
      </c>
      <c r="AZ143" s="15">
        <f t="shared" si="30"/>
        <v>1.1083831245482323</v>
      </c>
      <c r="BA143" s="15">
        <f t="shared" si="25"/>
        <v>2.2455160161869379</v>
      </c>
      <c r="BB143" s="15">
        <f t="shared" si="26"/>
        <v>1.52E-2</v>
      </c>
      <c r="BC143" s="15">
        <f t="shared" si="27"/>
        <v>9.3324000000000016</v>
      </c>
    </row>
    <row r="144" spans="45:55" x14ac:dyDescent="0.25">
      <c r="AS144" s="15">
        <f t="shared" si="21"/>
        <v>133</v>
      </c>
      <c r="AT144" s="15">
        <f t="shared" si="28"/>
        <v>1.0650016047526283</v>
      </c>
      <c r="AU144" s="15">
        <f t="shared" si="29"/>
        <v>0.45699933344882282</v>
      </c>
      <c r="AV144" s="15">
        <f t="shared" si="22"/>
        <v>3.3999999999999998E-3</v>
      </c>
      <c r="AW144" s="15">
        <f t="shared" si="23"/>
        <v>6.468799999999999</v>
      </c>
      <c r="AY144" s="15">
        <f t="shared" si="24"/>
        <v>133</v>
      </c>
      <c r="AZ144" s="15">
        <f t="shared" si="30"/>
        <v>1.1150848183953594</v>
      </c>
      <c r="BA144" s="15">
        <f t="shared" si="25"/>
        <v>2.1779061529215871</v>
      </c>
      <c r="BB144" s="15">
        <f t="shared" si="26"/>
        <v>1.4800000000000001E-2</v>
      </c>
      <c r="BC144" s="15">
        <f t="shared" si="27"/>
        <v>9.3472000000000008</v>
      </c>
    </row>
    <row r="145" spans="45:55" x14ac:dyDescent="0.25">
      <c r="AS145" s="15">
        <f t="shared" si="21"/>
        <v>134</v>
      </c>
      <c r="AT145" s="15">
        <f t="shared" si="28"/>
        <v>1.0724398164474425</v>
      </c>
      <c r="AU145" s="15">
        <f t="shared" si="29"/>
        <v>0.43971834813017746</v>
      </c>
      <c r="AV145" s="15">
        <f t="shared" si="22"/>
        <v>3.3E-3</v>
      </c>
      <c r="AW145" s="15">
        <f t="shared" si="23"/>
        <v>6.4720999999999993</v>
      </c>
      <c r="AY145" s="15">
        <f t="shared" si="24"/>
        <v>134</v>
      </c>
      <c r="AZ145" s="15">
        <f t="shared" si="30"/>
        <v>1.1217865122424866</v>
      </c>
      <c r="BA145" s="15">
        <f t="shared" si="25"/>
        <v>2.1114514970239524</v>
      </c>
      <c r="BB145" s="15">
        <f t="shared" si="26"/>
        <v>1.43E-2</v>
      </c>
      <c r="BC145" s="15">
        <f t="shared" si="27"/>
        <v>9.3615000000000013</v>
      </c>
    </row>
    <row r="146" spans="45:55" x14ac:dyDescent="0.25">
      <c r="AS146" s="15">
        <f t="shared" si="21"/>
        <v>135</v>
      </c>
      <c r="AT146" s="15">
        <f t="shared" si="28"/>
        <v>1.0798780281422566</v>
      </c>
      <c r="AU146" s="15">
        <f t="shared" si="29"/>
        <v>0.42295167864523148</v>
      </c>
      <c r="AV146" s="15">
        <f t="shared" si="22"/>
        <v>3.2000000000000002E-3</v>
      </c>
      <c r="AW146" s="15">
        <f t="shared" si="23"/>
        <v>6.4752999999999989</v>
      </c>
      <c r="AY146" s="15">
        <f t="shared" si="24"/>
        <v>135</v>
      </c>
      <c r="AZ146" s="15">
        <f t="shared" si="30"/>
        <v>1.1284882060896138</v>
      </c>
      <c r="BA146" s="15">
        <f t="shared" si="25"/>
        <v>2.0461451230244676</v>
      </c>
      <c r="BB146" s="15">
        <f t="shared" si="26"/>
        <v>1.3899999999999999E-2</v>
      </c>
      <c r="BC146" s="15">
        <f t="shared" si="27"/>
        <v>9.3754000000000008</v>
      </c>
    </row>
    <row r="147" spans="45:55" x14ac:dyDescent="0.25">
      <c r="AS147" s="15">
        <f t="shared" si="21"/>
        <v>136</v>
      </c>
      <c r="AT147" s="15">
        <f t="shared" si="28"/>
        <v>1.0873162398370708</v>
      </c>
      <c r="AU147" s="15">
        <f t="shared" si="29"/>
        <v>0.40668527654559861</v>
      </c>
      <c r="AV147" s="15">
        <f t="shared" si="22"/>
        <v>3.0000000000000001E-3</v>
      </c>
      <c r="AW147" s="15">
        <f t="shared" si="23"/>
        <v>6.4782999999999991</v>
      </c>
      <c r="AY147" s="15">
        <f t="shared" si="24"/>
        <v>136</v>
      </c>
      <c r="AZ147" s="15">
        <f t="shared" si="30"/>
        <v>1.1351898999367409</v>
      </c>
      <c r="BA147" s="15">
        <f t="shared" si="25"/>
        <v>1.9819801681065912</v>
      </c>
      <c r="BB147" s="15">
        <f t="shared" si="26"/>
        <v>1.34E-2</v>
      </c>
      <c r="BC147" s="15">
        <f t="shared" si="27"/>
        <v>9.3888000000000016</v>
      </c>
    </row>
    <row r="148" spans="45:55" x14ac:dyDescent="0.25">
      <c r="AS148" s="15">
        <f t="shared" si="21"/>
        <v>137</v>
      </c>
      <c r="AT148" s="15">
        <f t="shared" si="28"/>
        <v>1.094754451531885</v>
      </c>
      <c r="AU148" s="15">
        <f t="shared" si="29"/>
        <v>0.39090550497382986</v>
      </c>
      <c r="AV148" s="15">
        <f t="shared" si="22"/>
        <v>2.8999999999999998E-3</v>
      </c>
      <c r="AW148" s="15">
        <f t="shared" si="23"/>
        <v>6.4811999999999994</v>
      </c>
      <c r="AY148" s="15">
        <f t="shared" si="24"/>
        <v>137</v>
      </c>
      <c r="AZ148" s="15">
        <f t="shared" si="30"/>
        <v>1.1418915937838681</v>
      </c>
      <c r="BA148" s="15">
        <f t="shared" si="25"/>
        <v>1.9189498342343372</v>
      </c>
      <c r="BB148" s="15">
        <f t="shared" si="26"/>
        <v>1.2999999999999999E-2</v>
      </c>
      <c r="BC148" s="15">
        <f t="shared" si="27"/>
        <v>9.4018000000000015</v>
      </c>
    </row>
    <row r="149" spans="45:55" x14ac:dyDescent="0.25">
      <c r="AS149" s="15">
        <f t="shared" si="21"/>
        <v>138</v>
      </c>
      <c r="AT149" s="15">
        <f t="shared" si="28"/>
        <v>1.1021926632266992</v>
      </c>
      <c r="AU149" s="15">
        <f t="shared" si="29"/>
        <v>0.37559912812030083</v>
      </c>
      <c r="AV149" s="15">
        <f t="shared" si="22"/>
        <v>2.8E-3</v>
      </c>
      <c r="AW149" s="15">
        <f t="shared" si="23"/>
        <v>6.4839999999999991</v>
      </c>
      <c r="AY149" s="15">
        <f t="shared" si="24"/>
        <v>138</v>
      </c>
      <c r="AZ149" s="15">
        <f t="shared" si="30"/>
        <v>1.1485932876309952</v>
      </c>
      <c r="BA149" s="15">
        <f t="shared" si="25"/>
        <v>1.8570473902230316</v>
      </c>
      <c r="BB149" s="15">
        <f t="shared" si="26"/>
        <v>1.26E-2</v>
      </c>
      <c r="BC149" s="15">
        <f t="shared" si="27"/>
        <v>9.4144000000000023</v>
      </c>
    </row>
    <row r="150" spans="45:55" x14ac:dyDescent="0.25">
      <c r="AS150" s="15">
        <f t="shared" si="21"/>
        <v>139</v>
      </c>
      <c r="AT150" s="15">
        <f t="shared" si="28"/>
        <v>1.1096308749215134</v>
      </c>
      <c r="AU150" s="15">
        <f t="shared" si="29"/>
        <v>0.36075330094810704</v>
      </c>
      <c r="AV150" s="15">
        <f t="shared" si="22"/>
        <v>2.7000000000000001E-3</v>
      </c>
      <c r="AW150" s="15">
        <f t="shared" si="23"/>
        <v>6.486699999999999</v>
      </c>
      <c r="AY150" s="15">
        <f t="shared" si="24"/>
        <v>139</v>
      </c>
      <c r="AZ150" s="15">
        <f t="shared" si="30"/>
        <v>1.1552949814781224</v>
      </c>
      <c r="BA150" s="15">
        <f t="shared" si="25"/>
        <v>1.7962661737542911</v>
      </c>
      <c r="BB150" s="15">
        <f t="shared" si="26"/>
        <v>1.2200000000000001E-2</v>
      </c>
      <c r="BC150" s="15">
        <f t="shared" si="27"/>
        <v>9.4266000000000023</v>
      </c>
    </row>
    <row r="151" spans="45:55" x14ac:dyDescent="0.25">
      <c r="AS151" s="15">
        <f t="shared" si="21"/>
        <v>140</v>
      </c>
      <c r="AT151" s="15">
        <f t="shared" si="28"/>
        <v>1.1170690866163275</v>
      </c>
      <c r="AU151" s="15">
        <f t="shared" si="29"/>
        <v>0.3463555591814883</v>
      </c>
      <c r="AV151" s="15">
        <f t="shared" si="22"/>
        <v>2.5999999999999999E-3</v>
      </c>
      <c r="AW151" s="15">
        <f t="shared" si="23"/>
        <v>6.4892999999999992</v>
      </c>
      <c r="AY151" s="15">
        <f t="shared" si="24"/>
        <v>140</v>
      </c>
      <c r="AZ151" s="15">
        <f t="shared" si="30"/>
        <v>1.1619966753252495</v>
      </c>
      <c r="BA151" s="15">
        <f t="shared" si="25"/>
        <v>1.7365995933363148</v>
      </c>
      <c r="BB151" s="15">
        <f t="shared" si="26"/>
        <v>1.18E-2</v>
      </c>
      <c r="BC151" s="15">
        <f t="shared" si="27"/>
        <v>9.4384000000000015</v>
      </c>
    </row>
    <row r="152" spans="45:55" x14ac:dyDescent="0.25">
      <c r="AS152" s="15">
        <f t="shared" si="21"/>
        <v>141</v>
      </c>
      <c r="AT152" s="15">
        <f t="shared" si="28"/>
        <v>1.1245072983111417</v>
      </c>
      <c r="AU152" s="15">
        <f t="shared" si="29"/>
        <v>0.332393809553301</v>
      </c>
      <c r="AV152" s="15">
        <f t="shared" si="22"/>
        <v>2.5000000000000001E-3</v>
      </c>
      <c r="AW152" s="15">
        <f t="shared" si="23"/>
        <v>6.4917999999999996</v>
      </c>
      <c r="AY152" s="15">
        <f t="shared" si="24"/>
        <v>141</v>
      </c>
      <c r="AZ152" s="15">
        <f t="shared" si="30"/>
        <v>1.1686983691723767</v>
      </c>
      <c r="BA152" s="15">
        <f t="shared" si="25"/>
        <v>1.6780411302104845</v>
      </c>
      <c r="BB152" s="15">
        <f t="shared" si="26"/>
        <v>1.14E-2</v>
      </c>
      <c r="BC152" s="15">
        <f t="shared" si="27"/>
        <v>9.4498000000000015</v>
      </c>
    </row>
    <row r="153" spans="45:55" x14ac:dyDescent="0.25">
      <c r="AS153" s="15">
        <f t="shared" si="21"/>
        <v>142</v>
      </c>
      <c r="AT153" s="15">
        <f t="shared" si="28"/>
        <v>1.1319455100059559</v>
      </c>
      <c r="AU153" s="15">
        <f t="shared" si="29"/>
        <v>0.31885632030708561</v>
      </c>
      <c r="AV153" s="15">
        <f t="shared" si="22"/>
        <v>2.3999999999999998E-3</v>
      </c>
      <c r="AW153" s="15">
        <f t="shared" si="23"/>
        <v>6.4941999999999993</v>
      </c>
      <c r="AY153" s="15">
        <f t="shared" si="24"/>
        <v>142</v>
      </c>
      <c r="AZ153" s="15">
        <f t="shared" si="30"/>
        <v>1.1754000630195038</v>
      </c>
      <c r="BA153" s="15">
        <f t="shared" si="25"/>
        <v>1.620584340205294</v>
      </c>
      <c r="BB153" s="15">
        <f t="shared" si="26"/>
        <v>1.0999999999999999E-2</v>
      </c>
      <c r="BC153" s="15">
        <f t="shared" si="27"/>
        <v>9.4608000000000008</v>
      </c>
    </row>
    <row r="154" spans="45:55" x14ac:dyDescent="0.25">
      <c r="AS154" s="15">
        <f t="shared" si="21"/>
        <v>143</v>
      </c>
      <c r="AT154" s="15">
        <f t="shared" si="28"/>
        <v>1.1393837217007701</v>
      </c>
      <c r="AU154" s="15">
        <f t="shared" si="29"/>
        <v>0.30573171194928322</v>
      </c>
      <c r="AV154" s="15">
        <f t="shared" si="22"/>
        <v>2.3E-3</v>
      </c>
      <c r="AW154" s="15">
        <f t="shared" si="23"/>
        <v>6.4964999999999993</v>
      </c>
      <c r="AY154" s="15">
        <f t="shared" si="24"/>
        <v>143</v>
      </c>
      <c r="AZ154" s="15">
        <f t="shared" si="30"/>
        <v>1.182101756866631</v>
      </c>
      <c r="BA154" s="15">
        <f t="shared" si="25"/>
        <v>1.5642228555386277</v>
      </c>
      <c r="BB154" s="15">
        <f t="shared" si="26"/>
        <v>1.06E-2</v>
      </c>
      <c r="BC154" s="15">
        <f t="shared" si="27"/>
        <v>9.4714000000000009</v>
      </c>
    </row>
    <row r="155" spans="45:55" x14ac:dyDescent="0.25">
      <c r="AS155" s="15">
        <f t="shared" si="21"/>
        <v>144</v>
      </c>
      <c r="AT155" s="15">
        <f t="shared" si="28"/>
        <v>1.1468219333955842</v>
      </c>
      <c r="AU155" s="15">
        <f t="shared" si="29"/>
        <v>0.29300894824719109</v>
      </c>
      <c r="AV155" s="15">
        <f t="shared" si="22"/>
        <v>2.2000000000000001E-3</v>
      </c>
      <c r="AW155" s="15">
        <f t="shared" si="23"/>
        <v>6.4986999999999995</v>
      </c>
      <c r="AY155" s="15">
        <f t="shared" si="24"/>
        <v>144</v>
      </c>
      <c r="AZ155" s="15">
        <f t="shared" si="30"/>
        <v>1.1888034507137581</v>
      </c>
      <c r="BA155" s="15">
        <f t="shared" si="25"/>
        <v>1.5089503865693781</v>
      </c>
      <c r="BB155" s="15">
        <f t="shared" si="26"/>
        <v>1.0200000000000001E-2</v>
      </c>
      <c r="BC155" s="15">
        <f t="shared" si="27"/>
        <v>9.4816000000000003</v>
      </c>
    </row>
    <row r="156" spans="45:55" x14ac:dyDescent="0.25">
      <c r="AS156" s="15">
        <f t="shared" si="21"/>
        <v>145</v>
      </c>
      <c r="AT156" s="15">
        <f t="shared" si="28"/>
        <v>1.1542601450903984</v>
      </c>
      <c r="AU156" s="15">
        <f t="shared" si="29"/>
        <v>0.28067732746826835</v>
      </c>
      <c r="AV156" s="15">
        <f t="shared" si="22"/>
        <v>2.0999999999999999E-3</v>
      </c>
      <c r="AW156" s="15">
        <f t="shared" si="23"/>
        <v>6.5007999999999999</v>
      </c>
      <c r="AY156" s="15">
        <f t="shared" si="24"/>
        <v>145</v>
      </c>
      <c r="AZ156" s="15">
        <f t="shared" si="30"/>
        <v>1.1955051445608853</v>
      </c>
      <c r="BA156" s="15">
        <f t="shared" si="25"/>
        <v>1.4547607234993936</v>
      </c>
      <c r="BB156" s="15">
        <f t="shared" si="26"/>
        <v>9.9000000000000008E-3</v>
      </c>
      <c r="BC156" s="15">
        <f t="shared" si="27"/>
        <v>9.4915000000000003</v>
      </c>
    </row>
    <row r="157" spans="45:55" x14ac:dyDescent="0.25">
      <c r="AS157" s="15">
        <f t="shared" si="21"/>
        <v>146</v>
      </c>
      <c r="AT157" s="15">
        <f t="shared" si="28"/>
        <v>1.1616983567852126</v>
      </c>
      <c r="AU157" s="15">
        <f t="shared" si="29"/>
        <v>0.26872647385644521</v>
      </c>
      <c r="AV157" s="15">
        <f t="shared" si="22"/>
        <v>2E-3</v>
      </c>
      <c r="AW157" s="15">
        <f t="shared" si="23"/>
        <v>6.5027999999999997</v>
      </c>
      <c r="AY157" s="15">
        <f t="shared" si="24"/>
        <v>146</v>
      </c>
      <c r="AZ157" s="15">
        <f t="shared" si="30"/>
        <v>1.2022068384080125</v>
      </c>
      <c r="BA157" s="15">
        <f t="shared" si="25"/>
        <v>1.4016477380267323</v>
      </c>
      <c r="BB157" s="15">
        <f t="shared" si="26"/>
        <v>9.4999999999999998E-3</v>
      </c>
      <c r="BC157" s="15">
        <f t="shared" si="27"/>
        <v>9.5009999999999994</v>
      </c>
    </row>
    <row r="158" spans="45:55" x14ac:dyDescent="0.25">
      <c r="AS158" s="15">
        <f t="shared" si="21"/>
        <v>147</v>
      </c>
      <c r="AT158" s="15">
        <f t="shared" si="28"/>
        <v>1.1691365684800268</v>
      </c>
      <c r="AU158" s="15">
        <f t="shared" si="29"/>
        <v>0.25714632934112025</v>
      </c>
      <c r="AV158" s="15">
        <f t="shared" si="22"/>
        <v>1.9E-3</v>
      </c>
      <c r="AW158" s="15">
        <f t="shared" si="23"/>
        <v>6.5046999999999997</v>
      </c>
      <c r="AY158" s="15">
        <f t="shared" si="24"/>
        <v>147</v>
      </c>
      <c r="AZ158" s="15">
        <f t="shared" si="30"/>
        <v>1.2089085322551396</v>
      </c>
      <c r="BA158" s="15">
        <f t="shared" si="25"/>
        <v>1.3496053849511918</v>
      </c>
      <c r="BB158" s="15">
        <f t="shared" si="26"/>
        <v>9.1999999999999998E-3</v>
      </c>
      <c r="BC158" s="15">
        <f t="shared" si="27"/>
        <v>9.5101999999999993</v>
      </c>
    </row>
    <row r="159" spans="45:55" x14ac:dyDescent="0.25">
      <c r="AS159" s="15">
        <f t="shared" si="21"/>
        <v>148</v>
      </c>
      <c r="AT159" s="15">
        <f t="shared" si="28"/>
        <v>1.176574780174841</v>
      </c>
      <c r="AU159" s="15">
        <f t="shared" si="29"/>
        <v>0.24592714547458061</v>
      </c>
      <c r="AV159" s="15">
        <f t="shared" si="22"/>
        <v>1.8E-3</v>
      </c>
      <c r="AW159" s="15">
        <f t="shared" si="23"/>
        <v>6.5065</v>
      </c>
      <c r="AY159" s="15">
        <f t="shared" si="24"/>
        <v>148</v>
      </c>
      <c r="AZ159" s="15">
        <f t="shared" si="30"/>
        <v>1.2156102261022668</v>
      </c>
      <c r="BA159" s="15">
        <f t="shared" si="25"/>
        <v>1.2986277037330654</v>
      </c>
      <c r="BB159" s="15">
        <f t="shared" si="26"/>
        <v>8.8000000000000005E-3</v>
      </c>
      <c r="BC159" s="15">
        <f t="shared" si="27"/>
        <v>9.5190000000000001</v>
      </c>
    </row>
    <row r="160" spans="45:55" x14ac:dyDescent="0.25">
      <c r="AS160" s="15">
        <f t="shared" si="21"/>
        <v>149</v>
      </c>
      <c r="AT160" s="15">
        <f t="shared" si="28"/>
        <v>1.1840129918696551</v>
      </c>
      <c r="AU160" s="15">
        <f t="shared" si="29"/>
        <v>0.23505947559361692</v>
      </c>
      <c r="AV160" s="15">
        <f t="shared" si="22"/>
        <v>1.6999999999999999E-3</v>
      </c>
      <c r="AW160" s="15">
        <f t="shared" si="23"/>
        <v>6.5081999999999995</v>
      </c>
      <c r="AY160" s="15">
        <f t="shared" si="24"/>
        <v>149</v>
      </c>
      <c r="AZ160" s="15">
        <f t="shared" si="30"/>
        <v>1.2223119199493939</v>
      </c>
      <c r="BA160" s="15">
        <f t="shared" si="25"/>
        <v>1.2487088200060603</v>
      </c>
      <c r="BB160" s="15">
        <f t="shared" si="26"/>
        <v>8.5000000000000006E-3</v>
      </c>
      <c r="BC160" s="15">
        <f t="shared" si="27"/>
        <v>9.5274999999999999</v>
      </c>
    </row>
    <row r="161" spans="45:55" x14ac:dyDescent="0.25">
      <c r="AS161" s="15">
        <f t="shared" si="21"/>
        <v>150</v>
      </c>
      <c r="AT161" s="15">
        <f t="shared" si="28"/>
        <v>1.1914512035644693</v>
      </c>
      <c r="AU161" s="15">
        <f t="shared" si="29"/>
        <v>0.22453416720116698</v>
      </c>
      <c r="AV161" s="15">
        <f t="shared" si="22"/>
        <v>1.6999999999999999E-3</v>
      </c>
      <c r="AW161" s="15">
        <f t="shared" si="23"/>
        <v>6.5098999999999991</v>
      </c>
      <c r="AY161" s="15">
        <f t="shared" si="24"/>
        <v>150</v>
      </c>
      <c r="AZ161" s="15">
        <f t="shared" si="30"/>
        <v>1.2290136137965211</v>
      </c>
      <c r="BA161" s="15">
        <f t="shared" si="25"/>
        <v>1.1998429470453311</v>
      </c>
      <c r="BB161" s="15">
        <f t="shared" si="26"/>
        <v>8.2000000000000007E-3</v>
      </c>
      <c r="BC161" s="15">
        <f t="shared" si="27"/>
        <v>9.5357000000000003</v>
      </c>
    </row>
    <row r="162" spans="45:55" x14ac:dyDescent="0.25">
      <c r="AS162" s="15">
        <f t="shared" si="21"/>
        <v>151</v>
      </c>
      <c r="AT162" s="15">
        <f t="shared" si="28"/>
        <v>1.1988894152592835</v>
      </c>
      <c r="AU162" s="15">
        <f t="shared" si="29"/>
        <v>0.21434235456386044</v>
      </c>
      <c r="AV162" s="15">
        <f t="shared" si="22"/>
        <v>1.6000000000000001E-3</v>
      </c>
      <c r="AW162" s="15">
        <f t="shared" si="23"/>
        <v>6.511499999999999</v>
      </c>
      <c r="AY162" s="15">
        <f t="shared" si="24"/>
        <v>151</v>
      </c>
      <c r="AZ162" s="15">
        <f t="shared" si="30"/>
        <v>1.2357153076436482</v>
      </c>
      <c r="BA162" s="15">
        <f t="shared" si="25"/>
        <v>1.152024387191513</v>
      </c>
      <c r="BB162" s="15">
        <f t="shared" si="26"/>
        <v>7.7999999999999996E-3</v>
      </c>
      <c r="BC162" s="15">
        <f t="shared" si="27"/>
        <v>9.5434999999999999</v>
      </c>
    </row>
    <row r="163" spans="45:55" x14ac:dyDescent="0.25">
      <c r="AS163" s="15">
        <f t="shared" si="21"/>
        <v>152</v>
      </c>
      <c r="AT163" s="15">
        <f t="shared" si="28"/>
        <v>1.2063276269540977</v>
      </c>
      <c r="AU163" s="15">
        <f t="shared" si="29"/>
        <v>0.20447545152140628</v>
      </c>
      <c r="AV163" s="15">
        <f t="shared" si="22"/>
        <v>1.5E-3</v>
      </c>
      <c r="AW163" s="15">
        <f t="shared" si="23"/>
        <v>6.512999999999999</v>
      </c>
      <c r="AY163" s="15">
        <f t="shared" si="24"/>
        <v>152</v>
      </c>
      <c r="AZ163" s="15">
        <f t="shared" si="30"/>
        <v>1.2424170014907754</v>
      </c>
      <c r="BA163" s="15">
        <f t="shared" si="25"/>
        <v>1.105247533231682</v>
      </c>
      <c r="BB163" s="15">
        <f t="shared" si="26"/>
        <v>7.4999999999999997E-3</v>
      </c>
      <c r="BC163" s="15">
        <f t="shared" si="27"/>
        <v>9.5510000000000002</v>
      </c>
    </row>
    <row r="164" spans="45:55" x14ac:dyDescent="0.25">
      <c r="AS164" s="15">
        <f t="shared" si="21"/>
        <v>153</v>
      </c>
      <c r="AT164" s="15">
        <f t="shared" si="28"/>
        <v>1.2137658386489119</v>
      </c>
      <c r="AU164" s="15">
        <f t="shared" si="29"/>
        <v>0.1949251445038124</v>
      </c>
      <c r="AV164" s="15">
        <f t="shared" si="22"/>
        <v>1.4E-3</v>
      </c>
      <c r="AW164" s="15">
        <f t="shared" si="23"/>
        <v>6.5143999999999993</v>
      </c>
      <c r="AY164" s="15">
        <f t="shared" si="24"/>
        <v>153</v>
      </c>
      <c r="AZ164" s="15">
        <f t="shared" si="30"/>
        <v>1.2491186953379025</v>
      </c>
      <c r="BA164" s="15">
        <f t="shared" si="25"/>
        <v>1.0595068697381267</v>
      </c>
      <c r="BB164" s="15">
        <f t="shared" si="26"/>
        <v>7.1999999999999998E-3</v>
      </c>
      <c r="BC164" s="15">
        <f t="shared" si="27"/>
        <v>9.5581999999999994</v>
      </c>
    </row>
    <row r="165" spans="45:55" x14ac:dyDescent="0.25">
      <c r="AS165" s="15">
        <f t="shared" si="21"/>
        <v>154</v>
      </c>
      <c r="AT165" s="15">
        <f t="shared" si="28"/>
        <v>1.221204050343726</v>
      </c>
      <c r="AU165" s="15">
        <f t="shared" si="29"/>
        <v>0.18568338575249516</v>
      </c>
      <c r="AV165" s="15">
        <f t="shared" si="22"/>
        <v>1.4E-3</v>
      </c>
      <c r="AW165" s="15">
        <f t="shared" si="23"/>
        <v>6.5157999999999996</v>
      </c>
      <c r="AY165" s="15">
        <f t="shared" si="24"/>
        <v>154</v>
      </c>
      <c r="AZ165" s="15">
        <f t="shared" si="30"/>
        <v>1.2558203891850297</v>
      </c>
      <c r="BA165" s="15">
        <f t="shared" si="25"/>
        <v>1.0147969743658003</v>
      </c>
      <c r="BB165" s="15">
        <f t="shared" si="26"/>
        <v>6.8999999999999999E-3</v>
      </c>
      <c r="BC165" s="15">
        <f t="shared" si="27"/>
        <v>9.5650999999999993</v>
      </c>
    </row>
    <row r="166" spans="45:55" x14ac:dyDescent="0.25">
      <c r="AS166" s="15">
        <f t="shared" si="21"/>
        <v>155</v>
      </c>
      <c r="AT166" s="15">
        <f t="shared" si="28"/>
        <v>1.2286422620385402</v>
      </c>
      <c r="AU166" s="15">
        <f t="shared" si="29"/>
        <v>0.17674238674139575</v>
      </c>
      <c r="AV166" s="15">
        <f t="shared" si="22"/>
        <v>1.2999999999999999E-3</v>
      </c>
      <c r="AW166" s="15">
        <f t="shared" si="23"/>
        <v>6.5170999999999992</v>
      </c>
      <c r="AY166" s="15">
        <f t="shared" si="24"/>
        <v>155</v>
      </c>
      <c r="AZ166" s="15">
        <f t="shared" si="30"/>
        <v>1.2625220830321568</v>
      </c>
      <c r="BA166" s="15">
        <f t="shared" si="25"/>
        <v>0.97111251910932883</v>
      </c>
      <c r="BB166" s="15">
        <f t="shared" si="26"/>
        <v>6.6E-3</v>
      </c>
      <c r="BC166" s="15">
        <f t="shared" si="27"/>
        <v>9.5716999999999999</v>
      </c>
    </row>
    <row r="167" spans="45:55" x14ac:dyDescent="0.25">
      <c r="AS167" s="15">
        <f t="shared" si="21"/>
        <v>156</v>
      </c>
      <c r="AT167" s="15">
        <f t="shared" si="28"/>
        <v>1.2360804737333544</v>
      </c>
      <c r="AU167" s="15">
        <f t="shared" si="29"/>
        <v>0.16809461179428717</v>
      </c>
      <c r="AV167" s="15">
        <f t="shared" si="22"/>
        <v>1.1999999999999999E-3</v>
      </c>
      <c r="AW167" s="15">
        <f t="shared" si="23"/>
        <v>6.5182999999999991</v>
      </c>
      <c r="AY167" s="15">
        <f t="shared" si="24"/>
        <v>156</v>
      </c>
      <c r="AZ167" s="15">
        <f t="shared" si="30"/>
        <v>1.269223776879284</v>
      </c>
      <c r="BA167" s="15">
        <f t="shared" si="25"/>
        <v>0.92844827152040577</v>
      </c>
      <c r="BB167" s="15">
        <f t="shared" si="26"/>
        <v>6.3E-3</v>
      </c>
      <c r="BC167" s="15">
        <f t="shared" si="27"/>
        <v>9.5779999999999994</v>
      </c>
    </row>
    <row r="168" spans="45:55" x14ac:dyDescent="0.25">
      <c r="AS168" s="15">
        <f t="shared" si="21"/>
        <v>157</v>
      </c>
      <c r="AT168" s="15">
        <f t="shared" si="28"/>
        <v>1.2435186854281686</v>
      </c>
      <c r="AU168" s="15">
        <f t="shared" si="29"/>
        <v>0.15973277189452312</v>
      </c>
      <c r="AV168" s="15">
        <f t="shared" si="22"/>
        <v>1.1999999999999999E-3</v>
      </c>
      <c r="AW168" s="15">
        <f t="shared" si="23"/>
        <v>6.519499999999999</v>
      </c>
      <c r="AY168" s="15">
        <f t="shared" si="24"/>
        <v>157</v>
      </c>
      <c r="AZ168" s="15">
        <f t="shared" si="30"/>
        <v>1.2759254707264112</v>
      </c>
      <c r="BA168" s="15">
        <f t="shared" si="25"/>
        <v>0.88679909588643102</v>
      </c>
      <c r="BB168" s="15">
        <f t="shared" si="26"/>
        <v>6.0000000000000001E-3</v>
      </c>
      <c r="BC168" s="15">
        <f t="shared" si="27"/>
        <v>9.5839999999999996</v>
      </c>
    </row>
    <row r="169" spans="45:55" x14ac:dyDescent="0.25">
      <c r="AS169" s="15">
        <f t="shared" si="21"/>
        <v>158</v>
      </c>
      <c r="AT169" s="15">
        <f t="shared" si="28"/>
        <v>1.2509568971229827</v>
      </c>
      <c r="AU169" s="15">
        <f t="shared" si="29"/>
        <v>0.15164981868354843</v>
      </c>
      <c r="AV169" s="15">
        <f t="shared" si="22"/>
        <v>1.1000000000000001E-3</v>
      </c>
      <c r="AW169" s="15">
        <f t="shared" si="23"/>
        <v>6.5205999999999991</v>
      </c>
      <c r="AY169" s="15">
        <f t="shared" si="24"/>
        <v>158</v>
      </c>
      <c r="AZ169" s="15">
        <f t="shared" si="30"/>
        <v>1.2826271645735383</v>
      </c>
      <c r="BA169" s="15">
        <f t="shared" si="25"/>
        <v>0.84615995437118419</v>
      </c>
      <c r="BB169" s="15">
        <f t="shared" si="26"/>
        <v>5.7999999999999996E-3</v>
      </c>
      <c r="BC169" s="15">
        <f t="shared" si="27"/>
        <v>9.5898000000000003</v>
      </c>
    </row>
    <row r="170" spans="45:55" x14ac:dyDescent="0.25">
      <c r="AS170" s="15">
        <f t="shared" si="21"/>
        <v>159</v>
      </c>
      <c r="AT170" s="15">
        <f t="shared" si="28"/>
        <v>1.2583951088177969</v>
      </c>
      <c r="AU170" s="15">
        <f t="shared" si="29"/>
        <v>0.14383893864456088</v>
      </c>
      <c r="AV170" s="15">
        <f t="shared" si="22"/>
        <v>1E-3</v>
      </c>
      <c r="AW170" s="15">
        <f t="shared" si="23"/>
        <v>6.5215999999999994</v>
      </c>
      <c r="AY170" s="15">
        <f t="shared" si="24"/>
        <v>159</v>
      </c>
      <c r="AZ170" s="15">
        <f t="shared" si="30"/>
        <v>1.2893288584206655</v>
      </c>
      <c r="BA170" s="15">
        <f t="shared" si="25"/>
        <v>0.80652590811836167</v>
      </c>
      <c r="BB170" s="15">
        <f t="shared" si="26"/>
        <v>5.4999999999999997E-3</v>
      </c>
      <c r="BC170" s="15">
        <f t="shared" si="27"/>
        <v>9.5952999999999999</v>
      </c>
    </row>
    <row r="171" spans="45:55" x14ac:dyDescent="0.25">
      <c r="AS171" s="15">
        <f t="shared" si="21"/>
        <v>160</v>
      </c>
      <c r="AT171" s="15">
        <f t="shared" si="28"/>
        <v>1.2658333205126111</v>
      </c>
      <c r="AU171" s="15">
        <f t="shared" si="29"/>
        <v>0.13629354746778904</v>
      </c>
      <c r="AV171" s="15">
        <f t="shared" si="22"/>
        <v>1E-3</v>
      </c>
      <c r="AW171" s="15">
        <f t="shared" si="23"/>
        <v>6.5225999999999997</v>
      </c>
      <c r="AY171" s="15">
        <f t="shared" si="24"/>
        <v>160</v>
      </c>
      <c r="AZ171" s="15">
        <f t="shared" si="30"/>
        <v>1.2960305522677926</v>
      </c>
      <c r="BA171" s="15">
        <f t="shared" si="25"/>
        <v>0.76789211831874804</v>
      </c>
      <c r="BB171" s="15">
        <f t="shared" si="26"/>
        <v>5.1999999999999998E-3</v>
      </c>
      <c r="BC171" s="15">
        <f t="shared" si="27"/>
        <v>9.6005000000000003</v>
      </c>
    </row>
    <row r="172" spans="45:55" x14ac:dyDescent="0.25">
      <c r="AS172" s="15">
        <f t="shared" si="21"/>
        <v>161</v>
      </c>
      <c r="AT172" s="15">
        <f t="shared" si="28"/>
        <v>1.2732715322074253</v>
      </c>
      <c r="AU172" s="15">
        <f t="shared" si="29"/>
        <v>0.12900728459392036</v>
      </c>
      <c r="AV172" s="15">
        <f t="shared" si="22"/>
        <v>8.9999999999999998E-4</v>
      </c>
      <c r="AW172" s="15">
        <f t="shared" si="23"/>
        <v>6.5234999999999994</v>
      </c>
      <c r="AY172" s="15">
        <f t="shared" si="24"/>
        <v>161</v>
      </c>
      <c r="AZ172" s="15">
        <f t="shared" si="30"/>
        <v>1.3027322461149198</v>
      </c>
      <c r="BA172" s="15">
        <f t="shared" si="25"/>
        <v>0.73025384724180298</v>
      </c>
      <c r="BB172" s="15">
        <f t="shared" si="26"/>
        <v>5.0000000000000001E-3</v>
      </c>
      <c r="BC172" s="15">
        <f t="shared" si="27"/>
        <v>9.605500000000001</v>
      </c>
    </row>
    <row r="173" spans="45:55" x14ac:dyDescent="0.25">
      <c r="AS173" s="15">
        <f t="shared" si="21"/>
        <v>162</v>
      </c>
      <c r="AT173" s="15">
        <f t="shared" si="28"/>
        <v>1.2807097439022395</v>
      </c>
      <c r="AU173" s="15">
        <f t="shared" si="29"/>
        <v>0.12197400793229121</v>
      </c>
      <c r="AV173" s="15">
        <f t="shared" si="22"/>
        <v>8.9999999999999998E-4</v>
      </c>
      <c r="AW173" s="15">
        <f t="shared" si="23"/>
        <v>6.5243999999999991</v>
      </c>
      <c r="AY173" s="15">
        <f t="shared" si="24"/>
        <v>162</v>
      </c>
      <c r="AZ173" s="15">
        <f t="shared" si="30"/>
        <v>1.3094339399620469</v>
      </c>
      <c r="BA173" s="15">
        <f t="shared" si="25"/>
        <v>0.69360645923241915</v>
      </c>
      <c r="BB173" s="15">
        <f t="shared" si="26"/>
        <v>4.7000000000000002E-3</v>
      </c>
      <c r="BC173" s="15">
        <f t="shared" si="27"/>
        <v>9.6102000000000007</v>
      </c>
    </row>
    <row r="174" spans="45:55" x14ac:dyDescent="0.25">
      <c r="AS174" s="15">
        <f t="shared" si="21"/>
        <v>163</v>
      </c>
      <c r="AT174" s="15">
        <f t="shared" si="28"/>
        <v>1.2881479555970536</v>
      </c>
      <c r="AU174" s="15">
        <f t="shared" si="29"/>
        <v>0.11518778875052496</v>
      </c>
      <c r="AV174" s="15">
        <f t="shared" si="22"/>
        <v>8.0000000000000004E-4</v>
      </c>
      <c r="AW174" s="15">
        <f t="shared" si="23"/>
        <v>6.525199999999999</v>
      </c>
      <c r="AY174" s="15">
        <f t="shared" si="24"/>
        <v>163</v>
      </c>
      <c r="AZ174" s="15">
        <f t="shared" si="30"/>
        <v>1.3161356338091741</v>
      </c>
      <c r="BA174" s="15">
        <f t="shared" si="25"/>
        <v>0.65794542167359404</v>
      </c>
      <c r="BB174" s="15">
        <f t="shared" si="26"/>
        <v>4.4999999999999997E-3</v>
      </c>
      <c r="BC174" s="15">
        <f t="shared" si="27"/>
        <v>9.6147000000000009</v>
      </c>
    </row>
    <row r="175" spans="45:55" x14ac:dyDescent="0.25">
      <c r="AS175" s="15">
        <f t="shared" si="21"/>
        <v>164</v>
      </c>
      <c r="AT175" s="15">
        <f t="shared" si="28"/>
        <v>1.2955861672918678</v>
      </c>
      <c r="AU175" s="15">
        <f t="shared" si="29"/>
        <v>0.10864290673238211</v>
      </c>
      <c r="AV175" s="15">
        <f t="shared" si="22"/>
        <v>8.0000000000000004E-4</v>
      </c>
      <c r="AW175" s="15">
        <f t="shared" si="23"/>
        <v>6.5259999999999989</v>
      </c>
      <c r="AY175" s="15">
        <f t="shared" si="24"/>
        <v>164</v>
      </c>
      <c r="AZ175" s="15">
        <f t="shared" si="30"/>
        <v>1.3228373276563012</v>
      </c>
      <c r="BA175" s="15">
        <f t="shared" si="25"/>
        <v>0.62326630591573495</v>
      </c>
      <c r="BB175" s="15">
        <f t="shared" si="26"/>
        <v>4.1999999999999997E-3</v>
      </c>
      <c r="BC175" s="15">
        <f t="shared" si="27"/>
        <v>9.6189000000000018</v>
      </c>
    </row>
    <row r="176" spans="45:55" x14ac:dyDescent="0.25">
      <c r="AS176" s="15">
        <f t="shared" si="21"/>
        <v>165</v>
      </c>
      <c r="AT176" s="15">
        <f t="shared" si="28"/>
        <v>1.303024378986682</v>
      </c>
      <c r="AU176" s="15">
        <f t="shared" si="29"/>
        <v>0.10233384520066174</v>
      </c>
      <c r="AV176" s="15">
        <f t="shared" si="22"/>
        <v>6.9999999999999999E-4</v>
      </c>
      <c r="AW176" s="15">
        <f t="shared" si="23"/>
        <v>6.5266999999999991</v>
      </c>
      <c r="AY176" s="15">
        <f t="shared" si="24"/>
        <v>165</v>
      </c>
      <c r="AZ176" s="15">
        <f t="shared" si="30"/>
        <v>1.3295390215034284</v>
      </c>
      <c r="BA176" s="15">
        <f t="shared" si="25"/>
        <v>0.58956478817331304</v>
      </c>
      <c r="BB176" s="15">
        <f t="shared" si="26"/>
        <v>4.0000000000000001E-3</v>
      </c>
      <c r="BC176" s="15">
        <f t="shared" si="27"/>
        <v>9.6229000000000013</v>
      </c>
    </row>
    <row r="177" spans="45:55" x14ac:dyDescent="0.25">
      <c r="AS177" s="15">
        <f t="shared" si="21"/>
        <v>166</v>
      </c>
      <c r="AT177" s="15">
        <f t="shared" si="28"/>
        <v>1.3104625906814962</v>
      </c>
      <c r="AU177" s="15">
        <f t="shared" si="29"/>
        <v>9.6255286502073295E-2</v>
      </c>
      <c r="AV177" s="15">
        <f t="shared" si="22"/>
        <v>6.9999999999999999E-4</v>
      </c>
      <c r="AW177" s="15">
        <f t="shared" si="23"/>
        <v>6.5273999999999992</v>
      </c>
      <c r="AY177" s="15">
        <f t="shared" si="24"/>
        <v>166</v>
      </c>
      <c r="AZ177" s="15">
        <f t="shared" si="30"/>
        <v>1.3362407153505556</v>
      </c>
      <c r="BA177" s="15">
        <f t="shared" si="25"/>
        <v>0.55683665038955443</v>
      </c>
      <c r="BB177" s="15">
        <f t="shared" si="26"/>
        <v>3.8E-3</v>
      </c>
      <c r="BC177" s="15">
        <f t="shared" si="27"/>
        <v>9.6267000000000014</v>
      </c>
    </row>
    <row r="178" spans="45:55" x14ac:dyDescent="0.25">
      <c r="AS178" s="15">
        <f t="shared" si="21"/>
        <v>167</v>
      </c>
      <c r="AT178" s="15">
        <f t="shared" si="28"/>
        <v>1.3179008023763104</v>
      </c>
      <c r="AU178" s="15">
        <f t="shared" si="29"/>
        <v>9.0402107551077623E-2</v>
      </c>
      <c r="AV178" s="15">
        <f t="shared" si="22"/>
        <v>5.9999999999999995E-4</v>
      </c>
      <c r="AW178" s="15">
        <f t="shared" si="23"/>
        <v>6.5279999999999996</v>
      </c>
      <c r="AY178" s="15">
        <f t="shared" si="24"/>
        <v>167</v>
      </c>
      <c r="AZ178" s="15">
        <f t="shared" si="30"/>
        <v>1.3429424091976827</v>
      </c>
      <c r="BA178" s="15">
        <f t="shared" si="25"/>
        <v>0.52507778106984648</v>
      </c>
      <c r="BB178" s="15">
        <f t="shared" si="26"/>
        <v>3.5999999999999999E-3</v>
      </c>
      <c r="BC178" s="15">
        <f t="shared" si="27"/>
        <v>9.6303000000000019</v>
      </c>
    </row>
    <row r="179" spans="45:55" x14ac:dyDescent="0.25">
      <c r="AS179" s="15">
        <f t="shared" si="21"/>
        <v>168</v>
      </c>
      <c r="AT179" s="15">
        <f t="shared" si="28"/>
        <v>1.3253390140711245</v>
      </c>
      <c r="AU179" s="15">
        <f t="shared" si="29"/>
        <v>8.4769375529772414E-2</v>
      </c>
      <c r="AV179" s="15">
        <f t="shared" si="22"/>
        <v>5.9999999999999995E-4</v>
      </c>
      <c r="AW179" s="15">
        <f t="shared" si="23"/>
        <v>6.5286</v>
      </c>
      <c r="AY179" s="15">
        <f t="shared" si="24"/>
        <v>168</v>
      </c>
      <c r="AZ179" s="15">
        <f t="shared" si="30"/>
        <v>1.3496441030448099</v>
      </c>
      <c r="BA179" s="15">
        <f t="shared" si="25"/>
        <v>0.49428417608451808</v>
      </c>
      <c r="BB179" s="15">
        <f t="shared" si="26"/>
        <v>3.3999999999999998E-3</v>
      </c>
      <c r="BC179" s="15">
        <f t="shared" si="27"/>
        <v>9.633700000000001</v>
      </c>
    </row>
    <row r="180" spans="45:55" x14ac:dyDescent="0.25">
      <c r="AS180" s="15">
        <f t="shared" si="21"/>
        <v>169</v>
      </c>
      <c r="AT180" s="15">
        <f t="shared" si="28"/>
        <v>1.3327772257659387</v>
      </c>
      <c r="AU180" s="15">
        <f t="shared" si="29"/>
        <v>7.9352343740980019E-2</v>
      </c>
      <c r="AV180" s="15">
        <f t="shared" si="22"/>
        <v>5.9999999999999995E-4</v>
      </c>
      <c r="AW180" s="15">
        <f t="shared" si="23"/>
        <v>6.5292000000000003</v>
      </c>
      <c r="AY180" s="15">
        <f t="shared" si="24"/>
        <v>169</v>
      </c>
      <c r="AZ180" s="15">
        <f t="shared" si="30"/>
        <v>1.356345796891937</v>
      </c>
      <c r="BA180" s="15">
        <f t="shared" si="25"/>
        <v>0.46445193944163404</v>
      </c>
      <c r="BB180" s="15">
        <f t="shared" si="26"/>
        <v>3.2000000000000002E-3</v>
      </c>
      <c r="BC180" s="15">
        <f t="shared" si="27"/>
        <v>9.6369000000000007</v>
      </c>
    </row>
    <row r="181" spans="45:55" x14ac:dyDescent="0.25">
      <c r="AS181" s="15">
        <f t="shared" si="21"/>
        <v>170</v>
      </c>
      <c r="AT181" s="15">
        <f t="shared" si="28"/>
        <v>1.3402154374607529</v>
      </c>
      <c r="AU181" s="15">
        <f t="shared" si="29"/>
        <v>7.4146447611774621E-2</v>
      </c>
      <c r="AV181" s="15">
        <f t="shared" si="22"/>
        <v>5.0000000000000001E-4</v>
      </c>
      <c r="AW181" s="15">
        <f t="shared" si="23"/>
        <v>6.5297000000000001</v>
      </c>
      <c r="AY181" s="15">
        <f t="shared" si="24"/>
        <v>170</v>
      </c>
      <c r="AZ181" s="15">
        <f t="shared" si="30"/>
        <v>1.3630474907390642</v>
      </c>
      <c r="BA181" s="15">
        <f t="shared" si="25"/>
        <v>0.43557728403043311</v>
      </c>
      <c r="BB181" s="15">
        <f t="shared" si="26"/>
        <v>3.0000000000000001E-3</v>
      </c>
      <c r="BC181" s="15">
        <f t="shared" si="27"/>
        <v>9.6399000000000008</v>
      </c>
    </row>
    <row r="182" spans="45:55" x14ac:dyDescent="0.25">
      <c r="AS182" s="15">
        <f t="shared" si="21"/>
        <v>171</v>
      </c>
      <c r="AT182" s="15">
        <f t="shared" si="28"/>
        <v>1.3476536491555671</v>
      </c>
      <c r="AU182" s="15">
        <f t="shared" si="29"/>
        <v>6.9147300844766293E-2</v>
      </c>
      <c r="AV182" s="15">
        <f t="shared" si="22"/>
        <v>5.0000000000000001E-4</v>
      </c>
      <c r="AW182" s="15">
        <f t="shared" si="23"/>
        <v>6.5301999999999998</v>
      </c>
      <c r="AY182" s="15">
        <f t="shared" si="24"/>
        <v>171</v>
      </c>
      <c r="AZ182" s="15">
        <f t="shared" si="30"/>
        <v>1.3697491845861913</v>
      </c>
      <c r="BA182" s="15">
        <f t="shared" si="25"/>
        <v>0.4076565323360149</v>
      </c>
      <c r="BB182" s="15">
        <f t="shared" si="26"/>
        <v>2.8E-3</v>
      </c>
      <c r="BC182" s="15">
        <f t="shared" si="27"/>
        <v>9.6427000000000014</v>
      </c>
    </row>
    <row r="183" spans="45:55" x14ac:dyDescent="0.25">
      <c r="AS183" s="15">
        <f t="shared" si="21"/>
        <v>172</v>
      </c>
      <c r="AT183" s="15">
        <f t="shared" si="28"/>
        <v>1.3550918608503812</v>
      </c>
      <c r="AU183" s="15">
        <f t="shared" si="29"/>
        <v>6.4350691714540775E-2</v>
      </c>
      <c r="AV183" s="15">
        <f t="shared" si="22"/>
        <v>4.0000000000000002E-4</v>
      </c>
      <c r="AW183" s="15">
        <f t="shared" si="23"/>
        <v>6.5305999999999997</v>
      </c>
      <c r="AY183" s="15">
        <f t="shared" si="24"/>
        <v>172</v>
      </c>
      <c r="AZ183" s="15">
        <f t="shared" si="30"/>
        <v>1.3764508784333185</v>
      </c>
      <c r="BA183" s="15">
        <f t="shared" si="25"/>
        <v>0.38068611712586642</v>
      </c>
      <c r="BB183" s="15">
        <f t="shared" si="26"/>
        <v>2.5999999999999999E-3</v>
      </c>
      <c r="BC183" s="15">
        <f t="shared" si="27"/>
        <v>9.6453000000000007</v>
      </c>
    </row>
    <row r="184" spans="45:55" x14ac:dyDescent="0.25">
      <c r="AS184" s="15">
        <f t="shared" si="21"/>
        <v>173</v>
      </c>
      <c r="AT184" s="15">
        <f t="shared" si="28"/>
        <v>1.3625300725451954</v>
      </c>
      <c r="AU184" s="15">
        <f t="shared" si="29"/>
        <v>5.9752579506734571E-2</v>
      </c>
      <c r="AV184" s="15">
        <f t="shared" si="22"/>
        <v>4.0000000000000002E-4</v>
      </c>
      <c r="AW184" s="15">
        <f t="shared" si="23"/>
        <v>6.5309999999999997</v>
      </c>
      <c r="AY184" s="15">
        <f t="shared" si="24"/>
        <v>173</v>
      </c>
      <c r="AZ184" s="15">
        <f t="shared" si="30"/>
        <v>1.3831525722804456</v>
      </c>
      <c r="BA184" s="15">
        <f t="shared" si="25"/>
        <v>0.35466258210880502</v>
      </c>
      <c r="BB184" s="15">
        <f t="shared" si="26"/>
        <v>2.3999999999999998E-3</v>
      </c>
      <c r="BC184" s="15">
        <f t="shared" si="27"/>
        <v>9.6477000000000004</v>
      </c>
    </row>
    <row r="185" spans="45:55" x14ac:dyDescent="0.25">
      <c r="AS185" s="15">
        <f t="shared" si="21"/>
        <v>174</v>
      </c>
      <c r="AT185" s="15">
        <f t="shared" si="28"/>
        <v>1.3699682842400096</v>
      </c>
      <c r="AU185" s="15">
        <f t="shared" si="29"/>
        <v>5.5349091097306742E-2</v>
      </c>
      <c r="AV185" s="15">
        <f t="shared" si="22"/>
        <v>4.0000000000000002E-4</v>
      </c>
      <c r="AW185" s="15">
        <f t="shared" si="23"/>
        <v>6.5313999999999997</v>
      </c>
      <c r="AY185" s="15">
        <f t="shared" si="24"/>
        <v>174</v>
      </c>
      <c r="AZ185" s="15">
        <f t="shared" si="30"/>
        <v>1.3898542661275728</v>
      </c>
      <c r="BA185" s="15">
        <f t="shared" si="25"/>
        <v>0.32958258256689132</v>
      </c>
      <c r="BB185" s="15">
        <f t="shared" si="26"/>
        <v>2.2000000000000001E-3</v>
      </c>
      <c r="BC185" s="15">
        <f t="shared" si="27"/>
        <v>9.6499000000000006</v>
      </c>
    </row>
    <row r="186" spans="45:55" x14ac:dyDescent="0.25">
      <c r="AS186" s="15">
        <f t="shared" si="21"/>
        <v>175</v>
      </c>
      <c r="AT186" s="15">
        <f t="shared" si="28"/>
        <v>1.3774064959348238</v>
      </c>
      <c r="AU186" s="15">
        <f t="shared" si="29"/>
        <v>5.1136517669649044E-2</v>
      </c>
      <c r="AV186" s="15">
        <f t="shared" si="22"/>
        <v>2.9999999999999997E-4</v>
      </c>
      <c r="AW186" s="15">
        <f t="shared" si="23"/>
        <v>6.5316999999999998</v>
      </c>
      <c r="AY186" s="15">
        <f t="shared" si="24"/>
        <v>175</v>
      </c>
      <c r="AZ186" s="15">
        <f t="shared" si="30"/>
        <v>1.3965559599746999</v>
      </c>
      <c r="BA186" s="15">
        <f t="shared" si="25"/>
        <v>0.3054428859608514</v>
      </c>
      <c r="BB186" s="15">
        <f t="shared" si="26"/>
        <v>2.0999999999999999E-3</v>
      </c>
      <c r="BC186" s="15">
        <f t="shared" si="27"/>
        <v>9.652000000000001</v>
      </c>
    </row>
    <row r="187" spans="45:55" x14ac:dyDescent="0.25">
      <c r="AS187" s="15">
        <f t="shared" si="21"/>
        <v>176</v>
      </c>
      <c r="AT187" s="15">
        <f t="shared" si="28"/>
        <v>1.384844707629638</v>
      </c>
      <c r="AU187" s="15">
        <f t="shared" si="29"/>
        <v>4.7111311567258701E-2</v>
      </c>
      <c r="AV187" s="15">
        <f t="shared" si="22"/>
        <v>2.9999999999999997E-4</v>
      </c>
      <c r="AW187" s="15">
        <f t="shared" si="23"/>
        <v>6.532</v>
      </c>
      <c r="AY187" s="15">
        <f t="shared" si="24"/>
        <v>176</v>
      </c>
      <c r="AZ187" s="15">
        <f t="shared" si="30"/>
        <v>1.4032576538218271</v>
      </c>
      <c r="BA187" s="15">
        <f t="shared" si="25"/>
        <v>0.28224037250953066</v>
      </c>
      <c r="BB187" s="15">
        <f t="shared" si="26"/>
        <v>1.9E-3</v>
      </c>
      <c r="BC187" s="15">
        <f t="shared" si="27"/>
        <v>9.6539000000000001</v>
      </c>
    </row>
    <row r="188" spans="45:55" x14ac:dyDescent="0.25">
      <c r="AS188" s="15">
        <f t="shared" si="21"/>
        <v>177</v>
      </c>
      <c r="AT188" s="15">
        <f t="shared" si="28"/>
        <v>1.3922829193244521</v>
      </c>
      <c r="AU188" s="15">
        <f t="shared" si="29"/>
        <v>4.3270083279779228E-2</v>
      </c>
      <c r="AV188" s="15">
        <f t="shared" si="22"/>
        <v>2.9999999999999997E-4</v>
      </c>
      <c r="AW188" s="15">
        <f t="shared" si="23"/>
        <v>6.5323000000000002</v>
      </c>
      <c r="AY188" s="15">
        <f t="shared" si="24"/>
        <v>177</v>
      </c>
      <c r="AZ188" s="15">
        <f t="shared" si="30"/>
        <v>1.4099593476689543</v>
      </c>
      <c r="BA188" s="15">
        <f t="shared" si="25"/>
        <v>0.25997203574388245</v>
      </c>
      <c r="BB188" s="15">
        <f t="shared" si="26"/>
        <v>1.8E-3</v>
      </c>
      <c r="BC188" s="15">
        <f t="shared" si="27"/>
        <v>9.6556999999999995</v>
      </c>
    </row>
    <row r="189" spans="45:55" x14ac:dyDescent="0.25">
      <c r="AS189" s="15">
        <f t="shared" si="21"/>
        <v>178</v>
      </c>
      <c r="AT189" s="15">
        <f t="shared" si="28"/>
        <v>1.3997211310192663</v>
      </c>
      <c r="AU189" s="15">
        <f t="shared" si="29"/>
        <v>3.9609598560295174E-2</v>
      </c>
      <c r="AV189" s="15">
        <f t="shared" si="22"/>
        <v>2.9999999999999997E-4</v>
      </c>
      <c r="AW189" s="15">
        <f t="shared" si="23"/>
        <v>6.5326000000000004</v>
      </c>
      <c r="AY189" s="15">
        <f t="shared" si="24"/>
        <v>178</v>
      </c>
      <c r="AZ189" s="15">
        <f t="shared" si="30"/>
        <v>1.4166610415160814</v>
      </c>
      <c r="BA189" s="15">
        <f t="shared" si="25"/>
        <v>0.23863498303597586</v>
      </c>
      <c r="BB189" s="15">
        <f t="shared" si="26"/>
        <v>1.6000000000000001E-3</v>
      </c>
      <c r="BC189" s="15">
        <f t="shared" si="27"/>
        <v>9.6572999999999993</v>
      </c>
    </row>
    <row r="190" spans="45:55" x14ac:dyDescent="0.25">
      <c r="AS190" s="15">
        <f t="shared" si="21"/>
        <v>179</v>
      </c>
      <c r="AT190" s="15">
        <f t="shared" si="28"/>
        <v>1.4071593427140805</v>
      </c>
      <c r="AU190" s="15">
        <f t="shared" si="29"/>
        <v>3.6126775671849881E-2</v>
      </c>
      <c r="AV190" s="15">
        <f t="shared" si="22"/>
        <v>2.0000000000000001E-4</v>
      </c>
      <c r="AW190" s="15">
        <f t="shared" si="23"/>
        <v>6.5328000000000008</v>
      </c>
      <c r="AY190" s="15">
        <f t="shared" si="24"/>
        <v>179</v>
      </c>
      <c r="AZ190" s="15">
        <f t="shared" si="30"/>
        <v>1.4233627353632086</v>
      </c>
      <c r="BA190" s="15">
        <f t="shared" si="25"/>
        <v>0.21822643610349313</v>
      </c>
      <c r="BB190" s="15">
        <f t="shared" si="26"/>
        <v>1.5E-3</v>
      </c>
      <c r="BC190" s="15">
        <f t="shared" si="27"/>
        <v>9.6587999999999994</v>
      </c>
    </row>
    <row r="191" spans="45:55" x14ac:dyDescent="0.25">
      <c r="AS191" s="15">
        <f t="shared" si="21"/>
        <v>180</v>
      </c>
      <c r="AT191" s="15">
        <f t="shared" si="28"/>
        <v>1.4145975544088947</v>
      </c>
      <c r="AU191" s="15">
        <f t="shared" si="29"/>
        <v>3.2818682761235077E-2</v>
      </c>
      <c r="AV191" s="15">
        <f t="shared" si="22"/>
        <v>2.0000000000000001E-4</v>
      </c>
      <c r="AW191" s="15">
        <f t="shared" si="23"/>
        <v>6.5330000000000013</v>
      </c>
      <c r="AY191" s="15">
        <f t="shared" si="24"/>
        <v>180</v>
      </c>
      <c r="AZ191" s="15">
        <f t="shared" si="30"/>
        <v>1.4300644292103357</v>
      </c>
      <c r="BA191" s="15">
        <f t="shared" si="25"/>
        <v>0.19874373149016422</v>
      </c>
      <c r="BB191" s="15">
        <f t="shared" si="26"/>
        <v>1.2999999999999999E-3</v>
      </c>
      <c r="BC191" s="15">
        <f t="shared" si="27"/>
        <v>9.6600999999999999</v>
      </c>
    </row>
    <row r="192" spans="45:55" x14ac:dyDescent="0.25">
      <c r="AS192" s="15">
        <f t="shared" si="21"/>
        <v>181</v>
      </c>
      <c r="AT192" s="15">
        <f t="shared" si="28"/>
        <v>1.4220357661037089</v>
      </c>
      <c r="AU192" s="15">
        <f t="shared" si="29"/>
        <v>2.968253535818316E-2</v>
      </c>
      <c r="AV192" s="15">
        <f t="shared" si="22"/>
        <v>2.0000000000000001E-4</v>
      </c>
      <c r="AW192" s="15">
        <f t="shared" si="23"/>
        <v>6.5332000000000017</v>
      </c>
      <c r="AY192" s="15">
        <f t="shared" si="24"/>
        <v>181</v>
      </c>
      <c r="AZ192" s="15">
        <f t="shared" si="30"/>
        <v>1.4367661230574629</v>
      </c>
      <c r="BA192" s="15">
        <f t="shared" si="25"/>
        <v>0.18018432102257248</v>
      </c>
      <c r="BB192" s="15">
        <f t="shared" si="26"/>
        <v>1.1999999999999999E-3</v>
      </c>
      <c r="BC192" s="15">
        <f t="shared" si="27"/>
        <v>9.6613000000000007</v>
      </c>
    </row>
    <row r="193" spans="45:55" x14ac:dyDescent="0.25">
      <c r="AS193" s="15">
        <f t="shared" si="21"/>
        <v>182</v>
      </c>
      <c r="AT193" s="15">
        <f t="shared" si="28"/>
        <v>1.429473977798523</v>
      </c>
      <c r="AU193" s="15">
        <f t="shared" si="29"/>
        <v>2.6715693998174292E-2</v>
      </c>
      <c r="AV193" s="15">
        <f t="shared" si="22"/>
        <v>2.0000000000000001E-4</v>
      </c>
      <c r="AW193" s="15">
        <f t="shared" si="23"/>
        <v>6.5334000000000021</v>
      </c>
      <c r="AY193" s="15">
        <f t="shared" si="24"/>
        <v>182</v>
      </c>
      <c r="AZ193" s="15">
        <f t="shared" si="30"/>
        <v>1.44346781690459</v>
      </c>
      <c r="BA193" s="15">
        <f t="shared" si="25"/>
        <v>0.16254577224374436</v>
      </c>
      <c r="BB193" s="15">
        <f t="shared" si="26"/>
        <v>1.1000000000000001E-3</v>
      </c>
      <c r="BC193" s="15">
        <f t="shared" si="27"/>
        <v>9.6623999999999999</v>
      </c>
    </row>
    <row r="194" spans="45:55" x14ac:dyDescent="0.25">
      <c r="AS194" s="15">
        <f t="shared" si="21"/>
        <v>183</v>
      </c>
      <c r="AT194" s="15">
        <f t="shared" si="28"/>
        <v>1.4369121894933372</v>
      </c>
      <c r="AU194" s="15">
        <f t="shared" si="29"/>
        <v>2.391566196715093E-2</v>
      </c>
      <c r="AV194" s="15">
        <f t="shared" si="22"/>
        <v>1E-4</v>
      </c>
      <c r="AW194" s="15">
        <f t="shared" si="23"/>
        <v>6.5335000000000019</v>
      </c>
      <c r="AY194" s="15">
        <f t="shared" si="24"/>
        <v>183</v>
      </c>
      <c r="AZ194" s="15">
        <f t="shared" si="30"/>
        <v>1.4501695107517172</v>
      </c>
      <c r="BA194" s="15">
        <f t="shared" si="25"/>
        <v>0.14582576882392054</v>
      </c>
      <c r="BB194" s="15">
        <f t="shared" si="26"/>
        <v>1E-3</v>
      </c>
      <c r="BC194" s="15">
        <f t="shared" si="27"/>
        <v>9.6633999999999993</v>
      </c>
    </row>
    <row r="195" spans="45:55" x14ac:dyDescent="0.25">
      <c r="AS195" s="15">
        <f t="shared" si="21"/>
        <v>184</v>
      </c>
      <c r="AT195" s="15">
        <f t="shared" si="28"/>
        <v>1.4443504011881514</v>
      </c>
      <c r="AU195" s="15">
        <f t="shared" si="29"/>
        <v>2.1280083166513801E-2</v>
      </c>
      <c r="AV195" s="15">
        <f t="shared" si="22"/>
        <v>1E-4</v>
      </c>
      <c r="AW195" s="15">
        <f t="shared" si="23"/>
        <v>6.5336000000000016</v>
      </c>
      <c r="AY195" s="15">
        <f t="shared" si="24"/>
        <v>184</v>
      </c>
      <c r="AZ195" s="15">
        <f t="shared" si="30"/>
        <v>1.4568712045988443</v>
      </c>
      <c r="BA195" s="15">
        <f t="shared" si="25"/>
        <v>0.13002211094888386</v>
      </c>
      <c r="BB195" s="15">
        <f t="shared" si="26"/>
        <v>8.9999999999999998E-4</v>
      </c>
      <c r="BC195" s="15">
        <f t="shared" si="27"/>
        <v>9.664299999999999</v>
      </c>
    </row>
    <row r="196" spans="45:55" x14ac:dyDescent="0.25">
      <c r="AS196" s="15">
        <f t="shared" si="21"/>
        <v>185</v>
      </c>
      <c r="AT196" s="15">
        <f t="shared" si="28"/>
        <v>1.4517886128829656</v>
      </c>
      <c r="AU196" s="15">
        <f t="shared" si="29"/>
        <v>1.8806740096853767E-2</v>
      </c>
      <c r="AV196" s="15">
        <f t="shared" si="22"/>
        <v>1E-4</v>
      </c>
      <c r="AW196" s="15">
        <f t="shared" si="23"/>
        <v>6.5337000000000014</v>
      </c>
      <c r="AY196" s="15">
        <f t="shared" si="24"/>
        <v>185</v>
      </c>
      <c r="AZ196" s="15">
        <f t="shared" si="30"/>
        <v>1.4635728984459715</v>
      </c>
      <c r="BA196" s="15">
        <f t="shared" si="25"/>
        <v>0.11513271568620678</v>
      </c>
      <c r="BB196" s="15">
        <f t="shared" si="26"/>
        <v>8.0000000000000004E-4</v>
      </c>
      <c r="BC196" s="15">
        <f t="shared" si="27"/>
        <v>9.6650999999999989</v>
      </c>
    </row>
    <row r="197" spans="45:55" x14ac:dyDescent="0.25">
      <c r="AS197" s="15">
        <f t="shared" si="21"/>
        <v>186</v>
      </c>
      <c r="AT197" s="15">
        <f t="shared" si="28"/>
        <v>1.4592268245777797</v>
      </c>
      <c r="AU197" s="15">
        <f t="shared" si="29"/>
        <v>1.6493551958954852E-2</v>
      </c>
      <c r="AV197" s="15">
        <f t="shared" si="22"/>
        <v>1E-4</v>
      </c>
      <c r="AW197" s="15">
        <f t="shared" si="23"/>
        <v>6.5338000000000012</v>
      </c>
      <c r="AY197" s="15">
        <f t="shared" si="24"/>
        <v>186</v>
      </c>
      <c r="AZ197" s="15">
        <f t="shared" si="30"/>
        <v>1.4702745922930986</v>
      </c>
      <c r="BA197" s="15">
        <f t="shared" si="25"/>
        <v>0.10115561732975738</v>
      </c>
      <c r="BB197" s="15">
        <f t="shared" si="26"/>
        <v>6.9999999999999999E-4</v>
      </c>
      <c r="BC197" s="15">
        <f t="shared" si="27"/>
        <v>9.6657999999999991</v>
      </c>
    </row>
    <row r="198" spans="45:55" x14ac:dyDescent="0.25">
      <c r="AS198" s="15">
        <f t="shared" si="21"/>
        <v>187</v>
      </c>
      <c r="AT198" s="15">
        <f t="shared" si="28"/>
        <v>1.4666650362725939</v>
      </c>
      <c r="AU198" s="15">
        <f t="shared" si="29"/>
        <v>1.4338572870683929E-2</v>
      </c>
      <c r="AV198" s="15">
        <f t="shared" si="22"/>
        <v>1E-4</v>
      </c>
      <c r="AW198" s="15">
        <f t="shared" si="23"/>
        <v>6.5339000000000009</v>
      </c>
      <c r="AY198" s="15">
        <f t="shared" si="24"/>
        <v>187</v>
      </c>
      <c r="AZ198" s="15">
        <f t="shared" si="30"/>
        <v>1.4769762861402258</v>
      </c>
      <c r="BA198" s="15">
        <f t="shared" si="25"/>
        <v>8.8088967722788278E-2</v>
      </c>
      <c r="BB198" s="15">
        <f t="shared" si="26"/>
        <v>5.9999999999999995E-4</v>
      </c>
      <c r="BC198" s="15">
        <f t="shared" si="27"/>
        <v>9.6663999999999994</v>
      </c>
    </row>
    <row r="199" spans="45:55" x14ac:dyDescent="0.25">
      <c r="AS199" s="15">
        <f t="shared" si="21"/>
        <v>188</v>
      </c>
      <c r="AT199" s="15">
        <f t="shared" si="28"/>
        <v>1.4741032479674081</v>
      </c>
      <c r="AU199" s="15">
        <f t="shared" si="29"/>
        <v>1.2339990198462859E-2</v>
      </c>
      <c r="AV199" s="15">
        <f t="shared" si="22"/>
        <v>0</v>
      </c>
      <c r="AW199" s="15">
        <f t="shared" si="23"/>
        <v>6.5339000000000009</v>
      </c>
      <c r="AY199" s="15">
        <f t="shared" si="24"/>
        <v>188</v>
      </c>
      <c r="AZ199" s="15">
        <f t="shared" si="30"/>
        <v>1.483677979987353</v>
      </c>
      <c r="BA199" s="15">
        <f t="shared" si="25"/>
        <v>7.5931036559913734E-2</v>
      </c>
      <c r="BB199" s="15">
        <f t="shared" si="26"/>
        <v>5.0000000000000001E-4</v>
      </c>
      <c r="BC199" s="15">
        <f t="shared" si="27"/>
        <v>9.6669</v>
      </c>
    </row>
    <row r="200" spans="45:55" x14ac:dyDescent="0.25">
      <c r="AS200" s="15">
        <f t="shared" si="21"/>
        <v>189</v>
      </c>
      <c r="AT200" s="15">
        <f t="shared" si="28"/>
        <v>1.4815414596622223</v>
      </c>
      <c r="AU200" s="15">
        <f t="shared" si="29"/>
        <v>1.0496123002099126E-2</v>
      </c>
      <c r="AV200" s="15">
        <f t="shared" si="22"/>
        <v>0</v>
      </c>
      <c r="AW200" s="15">
        <f t="shared" si="23"/>
        <v>6.5339000000000009</v>
      </c>
      <c r="AY200" s="15">
        <f t="shared" si="24"/>
        <v>189</v>
      </c>
      <c r="AZ200" s="15">
        <f t="shared" si="30"/>
        <v>1.4903796738344801</v>
      </c>
      <c r="BA200" s="15">
        <f t="shared" si="25"/>
        <v>6.4680211668259963E-2</v>
      </c>
      <c r="BB200" s="15">
        <f t="shared" si="26"/>
        <v>4.0000000000000002E-4</v>
      </c>
      <c r="BC200" s="15">
        <f t="shared" si="27"/>
        <v>9.6673000000000009</v>
      </c>
    </row>
    <row r="201" spans="45:55" x14ac:dyDescent="0.25">
      <c r="AS201" s="15">
        <f t="shared" si="21"/>
        <v>190</v>
      </c>
      <c r="AT201" s="15">
        <f t="shared" si="28"/>
        <v>1.4889796713570365</v>
      </c>
      <c r="AU201" s="15">
        <f t="shared" si="29"/>
        <v>8.8054205918306309E-3</v>
      </c>
      <c r="AV201" s="15">
        <f t="shared" si="22"/>
        <v>0</v>
      </c>
      <c r="AW201" s="15">
        <f t="shared" si="23"/>
        <v>6.5339000000000009</v>
      </c>
      <c r="AY201" s="15">
        <f t="shared" si="24"/>
        <v>190</v>
      </c>
      <c r="AZ201" s="15">
        <f t="shared" si="30"/>
        <v>1.4970813676816073</v>
      </c>
      <c r="BA201" s="15">
        <f t="shared" si="25"/>
        <v>5.4334999268058924E-2</v>
      </c>
      <c r="BB201" s="15">
        <f t="shared" si="26"/>
        <v>2.9999999999999997E-4</v>
      </c>
      <c r="BC201" s="15">
        <f t="shared" si="27"/>
        <v>9.6676000000000002</v>
      </c>
    </row>
    <row r="202" spans="45:55" x14ac:dyDescent="0.25">
      <c r="AS202" s="15">
        <f t="shared" si="21"/>
        <v>191</v>
      </c>
      <c r="AT202" s="15">
        <f t="shared" si="28"/>
        <v>1.4964178830518506</v>
      </c>
      <c r="AU202" s="15">
        <f t="shared" si="29"/>
        <v>7.2664611965203877E-3</v>
      </c>
      <c r="AV202" s="15">
        <f t="shared" si="22"/>
        <v>0</v>
      </c>
      <c r="AW202" s="15">
        <f t="shared" si="23"/>
        <v>6.5339000000000009</v>
      </c>
      <c r="AY202" s="15">
        <f t="shared" si="24"/>
        <v>191</v>
      </c>
      <c r="AZ202" s="15">
        <f t="shared" si="30"/>
        <v>1.5037830615287344</v>
      </c>
      <c r="BA202" s="15">
        <f t="shared" si="25"/>
        <v>4.4894024212933786E-2</v>
      </c>
      <c r="BB202" s="15">
        <f t="shared" si="26"/>
        <v>2.9999999999999997E-4</v>
      </c>
      <c r="BC202" s="15">
        <f t="shared" si="27"/>
        <v>9.6678999999999995</v>
      </c>
    </row>
    <row r="203" spans="45:55" x14ac:dyDescent="0.25">
      <c r="AS203" s="15">
        <f t="shared" si="21"/>
        <v>192</v>
      </c>
      <c r="AT203" s="15">
        <f t="shared" si="28"/>
        <v>1.5038560947466648</v>
      </c>
      <c r="AU203" s="15">
        <f t="shared" si="29"/>
        <v>5.8779507420161428E-3</v>
      </c>
      <c r="AV203" s="15">
        <f t="shared" si="22"/>
        <v>0</v>
      </c>
      <c r="AW203" s="15">
        <f t="shared" si="23"/>
        <v>6.5339000000000009</v>
      </c>
      <c r="AY203" s="15">
        <f t="shared" si="24"/>
        <v>192</v>
      </c>
      <c r="AZ203" s="15">
        <f t="shared" si="30"/>
        <v>1.5104847553758616</v>
      </c>
      <c r="BA203" s="15">
        <f t="shared" si="25"/>
        <v>3.6356030210108366E-2</v>
      </c>
      <c r="BB203" s="15">
        <f t="shared" si="26"/>
        <v>2.0000000000000001E-4</v>
      </c>
      <c r="BC203" s="15">
        <f t="shared" si="27"/>
        <v>9.668099999999999</v>
      </c>
    </row>
    <row r="204" spans="45:55" x14ac:dyDescent="0.25">
      <c r="AS204" s="15">
        <f t="shared" si="21"/>
        <v>193</v>
      </c>
      <c r="AT204" s="15">
        <f t="shared" si="28"/>
        <v>1.511294306441479</v>
      </c>
      <c r="AU204" s="15">
        <f t="shared" si="29"/>
        <v>4.6387217387696229E-3</v>
      </c>
      <c r="AV204" s="15">
        <f t="shared" si="22"/>
        <v>0</v>
      </c>
      <c r="AW204" s="15">
        <f t="shared" si="23"/>
        <v>6.5339000000000009</v>
      </c>
      <c r="AY204" s="15">
        <f t="shared" si="24"/>
        <v>193</v>
      </c>
      <c r="AZ204" s="15">
        <f t="shared" si="30"/>
        <v>1.5171864492229887</v>
      </c>
      <c r="BA204" s="15">
        <f t="shared" si="25"/>
        <v>2.8719880020753302E-2</v>
      </c>
      <c r="BB204" s="15">
        <f t="shared" si="26"/>
        <v>2.0000000000000001E-4</v>
      </c>
      <c r="BC204" s="15">
        <f t="shared" si="27"/>
        <v>9.6682999999999986</v>
      </c>
    </row>
    <row r="205" spans="45:55" x14ac:dyDescent="0.25">
      <c r="AS205" s="15">
        <f t="shared" ref="AS205:AS212" si="31">IF(AT205="","",AS204+1)</f>
        <v>194</v>
      </c>
      <c r="AT205" s="15">
        <f t="shared" si="28"/>
        <v>1.5187325181362932</v>
      </c>
      <c r="AU205" s="15">
        <f t="shared" si="29"/>
        <v>3.5477322778892035E-3</v>
      </c>
      <c r="AV205" s="15">
        <f t="shared" ref="AV205:AV212" si="32">IF(AT205="","",ROUNDDOWN(((AU204+AU205)*$AT$7)/2,4))</f>
        <v>0</v>
      </c>
      <c r="AW205" s="15">
        <f t="shared" ref="AW205:AW212" si="33">IF(AT205="","",AW204+AV205)</f>
        <v>6.5339000000000009</v>
      </c>
      <c r="AY205" s="15">
        <f t="shared" ref="AY205:AY212" si="34">IF(AZ205="","",AY204+1)</f>
        <v>194</v>
      </c>
      <c r="AZ205" s="15">
        <f t="shared" si="30"/>
        <v>1.5238881430701159</v>
      </c>
      <c r="BA205" s="15">
        <f t="shared" ref="BA205:BA212" si="35">POWER(COS(AZ205),2)*EXP($AQ$3*($A$12/2*SIN(AZ205)-$E$3))</f>
        <v>2.198455564066348E-2</v>
      </c>
      <c r="BB205" s="15">
        <f t="shared" ref="BB205:BB212" si="36">IF(AZ205="","",ROUNDDOWN(((BA204+BA205)*$AZ$7)/2,4))</f>
        <v>1E-4</v>
      </c>
      <c r="BC205" s="15">
        <f t="shared" ref="BC205:BC212" si="37">IF(AZ205="","",BC204+BB205)</f>
        <v>9.6683999999999983</v>
      </c>
    </row>
    <row r="206" spans="45:55" x14ac:dyDescent="0.25">
      <c r="AS206" s="15">
        <f t="shared" si="31"/>
        <v>195</v>
      </c>
      <c r="AT206" s="15">
        <f t="shared" ref="AT206:AT212" si="38">AT205+$AT$7</f>
        <v>1.5261707298311074</v>
      </c>
      <c r="AU206" s="15">
        <f t="shared" ref="AU206:AU212" si="39">POWER(COS(AT206),2)*EXP($AQ$3*($A$16/2*SIN(AT206)-$E$3))</f>
        <v>2.604065134879071E-3</v>
      </c>
      <c r="AV206" s="15">
        <f t="shared" si="32"/>
        <v>0</v>
      </c>
      <c r="AW206" s="15">
        <f t="shared" si="33"/>
        <v>6.5339000000000009</v>
      </c>
      <c r="AY206" s="15">
        <f t="shared" si="34"/>
        <v>195</v>
      </c>
      <c r="AZ206" s="15">
        <f t="shared" ref="AZ206:AZ212" si="40">AZ205+$AZ$7</f>
        <v>1.530589836917243</v>
      </c>
      <c r="BA206" s="15">
        <f t="shared" si="35"/>
        <v>1.6149158461442811E-2</v>
      </c>
      <c r="BB206" s="15">
        <f t="shared" si="36"/>
        <v>1E-4</v>
      </c>
      <c r="BC206" s="15">
        <f t="shared" si="37"/>
        <v>9.6684999999999981</v>
      </c>
    </row>
    <row r="207" spans="45:55" x14ac:dyDescent="0.25">
      <c r="AS207" s="15">
        <f t="shared" si="31"/>
        <v>196</v>
      </c>
      <c r="AT207" s="15">
        <f t="shared" si="38"/>
        <v>1.5336089415259215</v>
      </c>
      <c r="AU207" s="15">
        <f t="shared" si="39"/>
        <v>1.8069269803968548E-3</v>
      </c>
      <c r="AV207" s="15">
        <f t="shared" si="32"/>
        <v>0</v>
      </c>
      <c r="AW207" s="15">
        <f t="shared" si="33"/>
        <v>6.5339000000000009</v>
      </c>
      <c r="AY207" s="15">
        <f t="shared" si="34"/>
        <v>196</v>
      </c>
      <c r="AZ207" s="15">
        <f t="shared" si="40"/>
        <v>1.5372915307643702</v>
      </c>
      <c r="BA207" s="15">
        <f t="shared" si="35"/>
        <v>1.1212909412353955E-2</v>
      </c>
      <c r="BB207" s="15">
        <f t="shared" si="36"/>
        <v>0</v>
      </c>
      <c r="BC207" s="15">
        <f t="shared" si="37"/>
        <v>9.6684999999999981</v>
      </c>
    </row>
    <row r="208" spans="45:55" x14ac:dyDescent="0.25">
      <c r="AS208" s="15">
        <f t="shared" si="31"/>
        <v>197</v>
      </c>
      <c r="AT208" s="15">
        <f t="shared" si="38"/>
        <v>1.5410471532207357</v>
      </c>
      <c r="AU208" s="15">
        <f t="shared" si="39"/>
        <v>1.1556476974406494E-3</v>
      </c>
      <c r="AV208" s="15">
        <f t="shared" si="32"/>
        <v>0</v>
      </c>
      <c r="AW208" s="15">
        <f t="shared" si="33"/>
        <v>6.5339000000000009</v>
      </c>
      <c r="AY208" s="15">
        <f t="shared" si="34"/>
        <v>197</v>
      </c>
      <c r="AZ208" s="15">
        <f t="shared" si="40"/>
        <v>1.5439932246114974</v>
      </c>
      <c r="BA208" s="15">
        <f t="shared" si="35"/>
        <v>7.1751490829721019E-3</v>
      </c>
      <c r="BB208" s="15">
        <f t="shared" si="36"/>
        <v>0</v>
      </c>
      <c r="BC208" s="15">
        <f t="shared" si="37"/>
        <v>9.6684999999999981</v>
      </c>
    </row>
    <row r="209" spans="45:55" x14ac:dyDescent="0.25">
      <c r="AS209" s="15">
        <f t="shared" si="31"/>
        <v>198</v>
      </c>
      <c r="AT209" s="15">
        <f t="shared" si="38"/>
        <v>1.5484853649155499</v>
      </c>
      <c r="AU209" s="15">
        <f t="shared" si="39"/>
        <v>6.496798044551234E-4</v>
      </c>
      <c r="AV209" s="15">
        <f t="shared" si="32"/>
        <v>0</v>
      </c>
      <c r="AW209" s="15">
        <f t="shared" si="33"/>
        <v>6.5339000000000009</v>
      </c>
      <c r="AY209" s="15">
        <f t="shared" si="34"/>
        <v>198</v>
      </c>
      <c r="AZ209" s="15">
        <f t="shared" si="40"/>
        <v>1.5506949184586245</v>
      </c>
      <c r="BA209" s="15">
        <f t="shared" si="35"/>
        <v>4.0353378267632082E-3</v>
      </c>
      <c r="BB209" s="15">
        <f t="shared" si="36"/>
        <v>0</v>
      </c>
      <c r="BC209" s="15">
        <f t="shared" si="37"/>
        <v>9.6684999999999981</v>
      </c>
    </row>
    <row r="210" spans="45:55" x14ac:dyDescent="0.25">
      <c r="AS210" s="15">
        <f t="shared" si="31"/>
        <v>199</v>
      </c>
      <c r="AT210" s="15">
        <f t="shared" si="38"/>
        <v>1.5559235766103641</v>
      </c>
      <c r="AU210" s="15">
        <f t="shared" si="39"/>
        <v>2.8859798392506179E-4</v>
      </c>
      <c r="AV210" s="15">
        <f t="shared" si="32"/>
        <v>0</v>
      </c>
      <c r="AW210" s="15">
        <f t="shared" si="33"/>
        <v>6.5339000000000009</v>
      </c>
      <c r="AY210" s="15">
        <f t="shared" si="34"/>
        <v>199</v>
      </c>
      <c r="AZ210" s="15">
        <f t="shared" si="40"/>
        <v>1.5573966123057517</v>
      </c>
      <c r="BA210" s="15">
        <f t="shared" si="35"/>
        <v>1.7930558456888711E-3</v>
      </c>
      <c r="BB210" s="15">
        <f t="shared" si="36"/>
        <v>0</v>
      </c>
      <c r="BC210" s="15">
        <f t="shared" si="37"/>
        <v>9.6684999999999981</v>
      </c>
    </row>
    <row r="211" spans="45:55" x14ac:dyDescent="0.25">
      <c r="AS211" s="15">
        <f t="shared" si="31"/>
        <v>200</v>
      </c>
      <c r="AT211" s="15">
        <f t="shared" si="38"/>
        <v>1.5633617883051782</v>
      </c>
      <c r="AU211" s="15">
        <f t="shared" si="39"/>
        <v>7.2098716103313691E-5</v>
      </c>
      <c r="AV211" s="15">
        <f t="shared" si="32"/>
        <v>0</v>
      </c>
      <c r="AW211" s="15">
        <f t="shared" si="33"/>
        <v>6.5339000000000009</v>
      </c>
      <c r="AY211" s="15">
        <f t="shared" si="34"/>
        <v>200</v>
      </c>
      <c r="AZ211" s="15">
        <f t="shared" si="40"/>
        <v>1.5640983061528788</v>
      </c>
      <c r="BA211" s="15">
        <f t="shared" si="35"/>
        <v>4.4800325592123683E-4</v>
      </c>
      <c r="BB211" s="15">
        <f t="shared" si="36"/>
        <v>0</v>
      </c>
      <c r="BC211" s="15">
        <f t="shared" si="37"/>
        <v>9.6684999999999981</v>
      </c>
    </row>
    <row r="212" spans="45:55" x14ac:dyDescent="0.25">
      <c r="AS212" s="15">
        <f t="shared" si="31"/>
        <v>201</v>
      </c>
      <c r="AT212" s="15">
        <f t="shared" si="38"/>
        <v>1.5707999999999924</v>
      </c>
      <c r="AU212" s="15">
        <f t="shared" si="39"/>
        <v>1.7598654705759751E-11</v>
      </c>
      <c r="AV212" s="15">
        <f t="shared" si="32"/>
        <v>0</v>
      </c>
      <c r="AW212" s="15">
        <f t="shared" si="33"/>
        <v>6.5339000000000009</v>
      </c>
      <c r="AY212" s="15">
        <f t="shared" si="34"/>
        <v>201</v>
      </c>
      <c r="AZ212" s="15">
        <f t="shared" si="40"/>
        <v>1.570800000000006</v>
      </c>
      <c r="BA212" s="15">
        <f t="shared" si="35"/>
        <v>1.3473292246853066E-10</v>
      </c>
      <c r="BB212" s="15">
        <f t="shared" si="36"/>
        <v>0</v>
      </c>
      <c r="BC212" s="15">
        <f t="shared" si="37"/>
        <v>9.6684999999999981</v>
      </c>
    </row>
  </sheetData>
  <protectedRanges>
    <protectedRange sqref="AU12:AU212" name="Rango2"/>
    <protectedRange sqref="AS3:AT3" name="Rango1"/>
    <protectedRange sqref="BA12:BA212" name="Rango2_1"/>
    <protectedRange sqref="AY3:AZ3" name="Rango1_1"/>
  </protectedRanges>
  <mergeCells count="2">
    <mergeCell ref="AS1:AT1"/>
    <mergeCell ref="AY1:AZ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12"/>
  <sheetViews>
    <sheetView workbookViewId="0">
      <selection activeCell="E3" sqref="E3"/>
    </sheetView>
  </sheetViews>
  <sheetFormatPr baseColWidth="10" defaultRowHeight="15" x14ac:dyDescent="0.25"/>
  <cols>
    <col min="1" max="1" width="44.7109375" bestFit="1" customWidth="1"/>
    <col min="2" max="3" width="17.85546875" customWidth="1"/>
    <col min="4" max="4" width="20.7109375" customWidth="1"/>
    <col min="11" max="11" width="20.42578125" bestFit="1" customWidth="1"/>
    <col min="12" max="12" width="20.42578125" customWidth="1"/>
    <col min="13" max="13" width="30" bestFit="1" customWidth="1"/>
    <col min="14" max="14" width="22.140625" bestFit="1" customWidth="1"/>
    <col min="16" max="16" width="15" bestFit="1" customWidth="1"/>
    <col min="18" max="18" width="11.5703125" customWidth="1"/>
    <col min="23" max="23" width="45.7109375" bestFit="1" customWidth="1"/>
    <col min="24" max="24" width="33.140625" bestFit="1" customWidth="1"/>
    <col min="25" max="25" width="42.28515625" bestFit="1" customWidth="1"/>
    <col min="27" max="27" width="14.5703125" bestFit="1" customWidth="1"/>
    <col min="28" max="28" width="12.7109375" bestFit="1" customWidth="1"/>
    <col min="29" max="29" width="23.42578125" bestFit="1" customWidth="1"/>
    <col min="40" max="40" width="15.85546875" bestFit="1" customWidth="1"/>
    <col min="41" max="41" width="18.42578125" bestFit="1" customWidth="1"/>
    <col min="43" max="43" width="20.140625" bestFit="1" customWidth="1"/>
    <col min="47" max="47" width="14.5703125" bestFit="1" customWidth="1"/>
    <col min="57" max="57" width="20.140625" bestFit="1" customWidth="1"/>
    <col min="58" max="58" width="12" bestFit="1" customWidth="1"/>
    <col min="65" max="65" width="12" bestFit="1" customWidth="1"/>
  </cols>
  <sheetData>
    <row r="1" spans="1:66" ht="15.75" thickBot="1" x14ac:dyDescent="0.3">
      <c r="A1" s="1"/>
      <c r="B1" s="1" t="s">
        <v>54</v>
      </c>
      <c r="C1" s="1" t="s">
        <v>55</v>
      </c>
      <c r="D1" s="1" t="s">
        <v>55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2" t="s">
        <v>52</v>
      </c>
      <c r="K1" s="3"/>
      <c r="L1" s="3"/>
      <c r="M1" s="3"/>
      <c r="N1" s="4" t="s">
        <v>28</v>
      </c>
      <c r="O1" s="3"/>
      <c r="Y1" s="9" t="s">
        <v>43</v>
      </c>
      <c r="AS1" s="49" t="s">
        <v>86</v>
      </c>
      <c r="AT1" s="50"/>
      <c r="AU1" s="21"/>
      <c r="AV1" s="21" t="s">
        <v>87</v>
      </c>
      <c r="AW1" s="21"/>
      <c r="AY1" s="49" t="s">
        <v>86</v>
      </c>
      <c r="AZ1" s="50"/>
      <c r="BA1" s="21"/>
      <c r="BB1" s="21" t="s">
        <v>88</v>
      </c>
      <c r="BC1" s="21"/>
    </row>
    <row r="2" spans="1:66" ht="15.75" thickBot="1" x14ac:dyDescent="0.3">
      <c r="A2" s="1" t="s">
        <v>5</v>
      </c>
      <c r="B2" s="1" t="s">
        <v>56</v>
      </c>
      <c r="C2" s="1" t="s">
        <v>57</v>
      </c>
      <c r="D2" s="1" t="s">
        <v>58</v>
      </c>
      <c r="E2" s="2" t="s">
        <v>0</v>
      </c>
      <c r="F2" s="2" t="s">
        <v>1</v>
      </c>
      <c r="G2" s="2" t="s">
        <v>2</v>
      </c>
      <c r="H2" s="2" t="s">
        <v>3</v>
      </c>
      <c r="I2" s="2" t="s">
        <v>64</v>
      </c>
      <c r="J2" s="2" t="s">
        <v>4</v>
      </c>
      <c r="K2" s="5" t="s">
        <v>25</v>
      </c>
      <c r="L2" s="5" t="s">
        <v>35</v>
      </c>
      <c r="M2" s="5" t="s">
        <v>36</v>
      </c>
      <c r="N2" s="5" t="s">
        <v>26</v>
      </c>
      <c r="O2" s="5" t="s">
        <v>27</v>
      </c>
      <c r="P2" s="6" t="s">
        <v>29</v>
      </c>
      <c r="Q2" s="6" t="s">
        <v>31</v>
      </c>
      <c r="R2" s="6" t="s">
        <v>30</v>
      </c>
      <c r="S2" s="6" t="s">
        <v>33</v>
      </c>
      <c r="T2" s="6" t="s">
        <v>32</v>
      </c>
      <c r="U2" s="6" t="s">
        <v>34</v>
      </c>
      <c r="V2" s="7" t="s">
        <v>39</v>
      </c>
      <c r="W2" s="4" t="s">
        <v>40</v>
      </c>
      <c r="X2" s="8" t="s">
        <v>41</v>
      </c>
      <c r="Y2" s="8" t="s">
        <v>42</v>
      </c>
      <c r="Z2" s="10" t="s">
        <v>44</v>
      </c>
      <c r="AA2" s="11" t="s">
        <v>45</v>
      </c>
      <c r="AB2" s="11" t="s">
        <v>46</v>
      </c>
      <c r="AC2" s="11" t="s">
        <v>53</v>
      </c>
      <c r="AD2" s="11" t="s">
        <v>59</v>
      </c>
      <c r="AE2" s="11" t="s">
        <v>60</v>
      </c>
      <c r="AF2" s="11" t="s">
        <v>61</v>
      </c>
      <c r="AG2" s="11" t="s">
        <v>62</v>
      </c>
      <c r="AH2" s="11" t="s">
        <v>63</v>
      </c>
      <c r="AI2" s="11" t="s">
        <v>65</v>
      </c>
      <c r="AJ2" s="11" t="s">
        <v>66</v>
      </c>
      <c r="AK2" s="11" t="s">
        <v>67</v>
      </c>
      <c r="AL2" s="13" t="s">
        <v>68</v>
      </c>
      <c r="AM2" s="14" t="s">
        <v>69</v>
      </c>
      <c r="AN2" s="14" t="s">
        <v>70</v>
      </c>
      <c r="AO2" s="14" t="s">
        <v>71</v>
      </c>
      <c r="AP2" s="14" t="s">
        <v>72</v>
      </c>
      <c r="AQ2" s="12" t="s">
        <v>73</v>
      </c>
      <c r="AR2" s="14" t="s">
        <v>95</v>
      </c>
      <c r="AS2" s="17" t="s">
        <v>85</v>
      </c>
      <c r="AT2" s="17" t="s">
        <v>84</v>
      </c>
      <c r="AU2" s="21"/>
      <c r="AV2" s="23" t="s">
        <v>83</v>
      </c>
      <c r="AW2" s="27">
        <f>AU212+AU12</f>
        <v>32.757298601294075</v>
      </c>
      <c r="AY2" s="17" t="s">
        <v>85</v>
      </c>
      <c r="AZ2" s="17" t="s">
        <v>84</v>
      </c>
      <c r="BA2" s="21"/>
      <c r="BB2" s="23" t="s">
        <v>83</v>
      </c>
      <c r="BC2" s="27">
        <f>BA212+BA12</f>
        <v>4.0595952032817925E-10</v>
      </c>
      <c r="BE2" s="6" t="s">
        <v>89</v>
      </c>
      <c r="BF2" t="s">
        <v>90</v>
      </c>
      <c r="BG2" t="s">
        <v>0</v>
      </c>
      <c r="BH2" t="s">
        <v>91</v>
      </c>
      <c r="BJ2" t="s">
        <v>92</v>
      </c>
      <c r="BK2" t="s">
        <v>0</v>
      </c>
      <c r="BM2" t="s">
        <v>94</v>
      </c>
      <c r="BN2" t="s">
        <v>94</v>
      </c>
    </row>
    <row r="3" spans="1:66" ht="15.75" thickBot="1" x14ac:dyDescent="0.3">
      <c r="A3" s="1" t="s">
        <v>6</v>
      </c>
      <c r="B3" s="3">
        <v>-1</v>
      </c>
      <c r="C3" s="3">
        <v>90</v>
      </c>
      <c r="D3" s="3">
        <f>C3*3.1416/180</f>
        <v>1.5707999999999998</v>
      </c>
      <c r="E3">
        <v>3.7</v>
      </c>
      <c r="F3">
        <f>(K3*O3*M3-I3*(K3-AC3)*G3)/(K3*O3-I3*(K3-AC3))</f>
        <v>5.576014547625411E-2</v>
      </c>
      <c r="G3">
        <v>0.52</v>
      </c>
      <c r="H3">
        <f>(K3*O3-I3*(K3-AC3))/AC3</f>
        <v>134.53879761628232</v>
      </c>
      <c r="I3">
        <f>POWER((AI3*AJ3)/AK3,1/2)</f>
        <v>7.3518345026525909</v>
      </c>
      <c r="K3">
        <f>3.1416/4*(POWER(A16,2)-POWER(A12,2))</f>
        <v>133.01102430000003</v>
      </c>
      <c r="L3">
        <v>1</v>
      </c>
      <c r="M3">
        <f>3.1416/4*(A20*POWER(A16,2))/A8</f>
        <v>6.3820744604268564E-2</v>
      </c>
      <c r="N3">
        <f>3.1416/4*(A24*POWER(A16,2))/A8</f>
        <v>3.8619913441022224E-2</v>
      </c>
      <c r="O3">
        <f>A8/(K3*(1-N3))</f>
        <v>103.46109823077602</v>
      </c>
      <c r="P3">
        <f>(A44-A42)/(A40-A42)</f>
        <v>20.30769230769231</v>
      </c>
      <c r="Q3">
        <f>(POWER(33.333,R3)-1)/(POWER(2,R3)-1)</f>
        <v>16.970916924381051</v>
      </c>
      <c r="R3">
        <v>0.69799999999999995</v>
      </c>
      <c r="S3">
        <v>0.29499999999999998</v>
      </c>
      <c r="T3">
        <f>0.511*(A42-((A40-A42)/(POWER(2,R3)-1)))</f>
        <v>-2.2784971909582237E-2</v>
      </c>
      <c r="U3">
        <f>((2.4*(A8/K3))/(A16-A12))*POWER((2*R3+1)/(3*R3),(R3/(R3-1)))</f>
        <v>19.667522240945026</v>
      </c>
      <c r="V3">
        <f>10*((T3/U3)+S3*POWER(U3,(R3-1)))</f>
        <v>1.1882170359613471</v>
      </c>
      <c r="W3">
        <f>120*(V3/(10*A28*A38))*((SQRT(1+0.0727*A28*((A34/A38)-1)*POWER((10*A28*A38)/V3,2)))-1)</f>
        <v>3.481248850734596</v>
      </c>
      <c r="X3">
        <f>(A28*W3*A38)/V3</f>
        <v>0.81858860751672224</v>
      </c>
      <c r="Y3">
        <f>32.355*SQRT(A28*((A34/A38)-1))</f>
        <v>19.168305120977937</v>
      </c>
      <c r="Z3">
        <f>(30*V3)/(A28*W3*A38)+1.25</f>
        <v>37.898445537262326</v>
      </c>
      <c r="AA3">
        <f>(30*V3)/(A28*Y3*A38)+1.25</f>
        <v>7.9059019226053957</v>
      </c>
      <c r="AB3">
        <v>0.09</v>
      </c>
      <c r="AC3">
        <f>POWER(A16,2)/4*(3.1416-ACOS((1-2*(E3/A16)))-1/2*SIN(2*ACOS(1-2*(E3/A16))-3.1416))-POWER(A12,2)/4*(3.1416-((AG3))-1/2*SIN(2*((AG3)-3.1416)))</f>
        <v>100.51023548518558</v>
      </c>
      <c r="AD3">
        <f>IF(((($A$16-($A$16-$A$12)*$B$3-2*E3)/$A$12))&lt;=-1,$A$16*AH3-PI()*$A$12,$A$16*AH3-$A$12*AG3)</f>
        <v>15.103987088681977</v>
      </c>
      <c r="AE3">
        <f>IF(E3&gt;=$A$12,$A$16*SIN(AH3),$A$16*SIN(AH3)-$A$12*SIN(AG3))</f>
        <v>12.328665783449562</v>
      </c>
      <c r="AF3">
        <f>3.1416*(A16-A12)-AD3</f>
        <v>12.824836911318025</v>
      </c>
      <c r="AG3">
        <f>IF(((A16-(B3*(A16-A12))-(2*E3))/A12)&gt;=1,0,ACOS((A16-(B3*(A16-A12))-(2*E3))/A12))</f>
        <v>0</v>
      </c>
      <c r="AH3">
        <f>IF((1-2*E3/A16)&lt;=-1,PI(),ACOS(1-2*E3/A16))</f>
        <v>1.0811730199486025</v>
      </c>
      <c r="AI3">
        <f>(4*A32*A28*(A34-A38))</f>
        <v>1514.97792</v>
      </c>
      <c r="AJ3">
        <f>SIN(11/18*3.1416-D3)+G3/2*((E3/A28)-1)*COS(3.1416/2-D3)</f>
        <v>3.869422485169534</v>
      </c>
      <c r="AK3">
        <f>3*A38*(SQRT(3)/2*Z3+1/2*AB3)</f>
        <v>108.45785477739355</v>
      </c>
      <c r="AL3">
        <f>W3*(1-4*F3+8*POWER(F3,2))*SIN(D3)</f>
        <v>2.7913801006908336</v>
      </c>
      <c r="AM3">
        <f>0.014*AO3*A28*H3*POWER(AP3,1/3)</f>
        <v>5.2145847876233296</v>
      </c>
      <c r="AN3">
        <f>POWER(F3/0.12,0.25)</f>
        <v>0.82563037637616277</v>
      </c>
      <c r="AO3">
        <f>1.24*POWER(F3/0.12,0.5)</f>
        <v>0.84526524280985482</v>
      </c>
      <c r="AP3">
        <f>(4*AC3*H3*(A34*F3+A38*(1-F3)))/((3.1416*(A16-A12)-AD3+AE3)*V3)</f>
        <v>2144.135776465916</v>
      </c>
      <c r="AQ3">
        <f>-(AL3/AM3)</f>
        <v>-0.5353024669032318</v>
      </c>
      <c r="AS3" s="28">
        <f>3.1416/2</f>
        <v>1.5708</v>
      </c>
      <c r="AT3" s="28">
        <f>-(3.1416/2-AH3)</f>
        <v>-0.48962698005139749</v>
      </c>
      <c r="AU3" s="21"/>
      <c r="AV3" s="23" t="s">
        <v>82</v>
      </c>
      <c r="AW3" s="27">
        <f>AW212</f>
        <v>10.563099999999993</v>
      </c>
      <c r="AY3" s="28">
        <f>3.1416/2</f>
        <v>1.5708</v>
      </c>
      <c r="AZ3" s="28">
        <f>-(3.1416/2-AG3)</f>
        <v>-1.5708</v>
      </c>
      <c r="BA3" s="21"/>
      <c r="BB3" s="23" t="s">
        <v>82</v>
      </c>
      <c r="BC3" s="27">
        <f>BC212</f>
        <v>14.2156</v>
      </c>
      <c r="BE3">
        <f>(G3)/(2*(0.0000079148*C3^5 - 0.0025662746*C3^4 + 0.3240846394*C3^3 - 19.9024975565*C3^2 + 597.3713031471*C3 - 7001.4497180617)*AC3)*(POWER(A16,2)*AW3-POWER(A12,2)*BC3)</f>
        <v>2.5447489508268806E-2</v>
      </c>
      <c r="BF3">
        <f>POWER((K3*O3*BE3-K3*O3*M3)/((K3-AC3)*(BE3-G3)),2)</f>
        <v>1079.3793383723339</v>
      </c>
      <c r="BG3">
        <f>A28*((BF3*AK3/AI3-SIN(11/18*3.1416-D3))/(G3/2*COS(3.1416/2-D3))+1)</f>
        <v>75.409828532813194</v>
      </c>
      <c r="BH3">
        <f>BE3-F3</f>
        <v>-3.0312655967985304E-2</v>
      </c>
      <c r="BJ3">
        <v>40</v>
      </c>
      <c r="BK3">
        <v>2</v>
      </c>
      <c r="BL3">
        <v>40</v>
      </c>
      <c r="BM3">
        <v>31.636605685507263</v>
      </c>
      <c r="BN3">
        <f>0.0000079148*BJ3^5 - 0.0025662746*BJ3^4 + 0.3240846394*BJ3^3 - 19.9024975565*BJ3^2 + 597.3713031471*BJ3 - 7001.4497180617</f>
        <v>31.63578302229871</v>
      </c>
    </row>
    <row r="4" spans="1:66" ht="15.75" thickBot="1" x14ac:dyDescent="0.3">
      <c r="A4" s="1">
        <f>A6/42</f>
        <v>5</v>
      </c>
      <c r="B4" s="3"/>
      <c r="C4" s="3"/>
      <c r="D4" s="3"/>
      <c r="AS4" s="21"/>
      <c r="AT4" s="21"/>
      <c r="AU4" s="21"/>
      <c r="AV4" s="23" t="s">
        <v>81</v>
      </c>
      <c r="AW4" s="26">
        <f>IF(AW2=0,"Error",IF(AW3=0,"Error",(AW3-AW2)/AW2))</f>
        <v>-0.67753445946294555</v>
      </c>
      <c r="AY4" s="21"/>
      <c r="AZ4" s="21"/>
      <c r="BA4" s="21"/>
      <c r="BB4" s="23" t="s">
        <v>81</v>
      </c>
      <c r="BC4" s="26">
        <f>IF(BC2=0,"Error",IF(BC3=0,"Error",(BC3-BC2)/BC2))</f>
        <v>35017284452.652061</v>
      </c>
      <c r="BJ4">
        <v>50</v>
      </c>
      <c r="BK4">
        <v>3.6</v>
      </c>
      <c r="BL4">
        <v>50</v>
      </c>
      <c r="BM4">
        <v>55.612759580528135</v>
      </c>
      <c r="BN4">
        <f t="shared" ref="BN4:BN8" si="0">0.0000079148*BJ4^5 - 0.0025662746*BJ4^4 + 0.3240846394*BJ4^3 - 19.9024975565*BJ4^2 + 597.3713031471*BJ4 - 7001.4497180617</f>
        <v>55.61022304330254</v>
      </c>
    </row>
    <row r="5" spans="1:66" ht="15.75" thickBot="1" x14ac:dyDescent="0.3">
      <c r="A5" s="1" t="s">
        <v>7</v>
      </c>
      <c r="B5" s="3"/>
      <c r="C5" s="3"/>
      <c r="D5" s="3"/>
      <c r="AS5" s="23" t="s">
        <v>80</v>
      </c>
      <c r="AT5" s="22">
        <f>AS3-AT3</f>
        <v>2.0604269800513975</v>
      </c>
      <c r="AU5" s="21"/>
      <c r="AV5" s="18"/>
      <c r="AW5" s="18"/>
      <c r="AY5" s="23" t="s">
        <v>80</v>
      </c>
      <c r="AZ5" s="22">
        <f>AY3-AZ3</f>
        <v>3.1415999999999999</v>
      </c>
      <c r="BA5" s="21"/>
      <c r="BB5" s="18"/>
      <c r="BC5" s="18"/>
      <c r="BE5" t="s">
        <v>93</v>
      </c>
      <c r="BJ5">
        <v>60</v>
      </c>
      <c r="BK5">
        <v>4.5999999999999996</v>
      </c>
      <c r="BL5">
        <v>60</v>
      </c>
      <c r="BM5">
        <v>89.755397683020377</v>
      </c>
      <c r="BN5">
        <f t="shared" si="0"/>
        <v>89.749041764294816</v>
      </c>
    </row>
    <row r="6" spans="1:66" ht="15.75" thickBot="1" x14ac:dyDescent="0.3">
      <c r="A6" s="1">
        <v>210</v>
      </c>
      <c r="B6" s="3"/>
      <c r="C6" s="3"/>
      <c r="D6" s="3"/>
      <c r="AS6" s="25"/>
      <c r="AT6" s="24"/>
      <c r="AU6" s="21"/>
      <c r="AV6" s="18"/>
      <c r="AW6" s="18"/>
      <c r="AY6" s="25"/>
      <c r="AZ6" s="24"/>
      <c r="BA6" s="21"/>
      <c r="BB6" s="18"/>
      <c r="BC6" s="18"/>
      <c r="BE6">
        <v>172.31433380247952</v>
      </c>
      <c r="BG6">
        <v>6.2732783829019562E-2</v>
      </c>
      <c r="BJ6">
        <v>70</v>
      </c>
      <c r="BK6">
        <v>5.0999999999999996</v>
      </c>
      <c r="BL6">
        <v>70</v>
      </c>
      <c r="BM6">
        <v>139.49981065220356</v>
      </c>
      <c r="BN6">
        <f t="shared" si="0"/>
        <v>139.48600358529438</v>
      </c>
    </row>
    <row r="7" spans="1:66" ht="15.75" thickBot="1" x14ac:dyDescent="0.3">
      <c r="A7" s="1" t="s">
        <v>8</v>
      </c>
      <c r="B7" s="3"/>
      <c r="C7" s="3"/>
      <c r="D7" s="3"/>
      <c r="AS7" s="23" t="s">
        <v>79</v>
      </c>
      <c r="AT7" s="22">
        <f>(AS3-AT3)/200</f>
        <v>1.0302134900256988E-2</v>
      </c>
      <c r="AU7" s="21"/>
      <c r="AV7" s="21"/>
      <c r="AW7" s="21"/>
      <c r="AY7" s="23" t="s">
        <v>79</v>
      </c>
      <c r="AZ7" s="22">
        <f>(AY3-AZ3)/200</f>
        <v>1.5708E-2</v>
      </c>
      <c r="BA7" s="21"/>
      <c r="BB7" s="21"/>
      <c r="BC7" s="21"/>
      <c r="BG7">
        <v>6.0107370537787599E-2</v>
      </c>
      <c r="BJ7">
        <v>80</v>
      </c>
      <c r="BK7">
        <v>5.15</v>
      </c>
      <c r="BL7">
        <v>80</v>
      </c>
      <c r="BM7">
        <v>164.24159080000001</v>
      </c>
      <c r="BN7">
        <f t="shared" si="0"/>
        <v>164.21456890627815</v>
      </c>
    </row>
    <row r="8" spans="1:66" x14ac:dyDescent="0.25">
      <c r="A8" s="1">
        <f>A4*2646</f>
        <v>13230</v>
      </c>
      <c r="B8" s="3"/>
      <c r="C8" s="3"/>
      <c r="D8" s="3"/>
      <c r="AS8" s="21"/>
      <c r="AT8" s="21"/>
      <c r="AU8" s="21"/>
      <c r="AV8" s="21"/>
      <c r="AW8" s="20"/>
      <c r="AY8" s="21"/>
      <c r="AZ8" s="21"/>
      <c r="BA8" s="21"/>
      <c r="BB8" s="21"/>
      <c r="BC8" s="20"/>
      <c r="BE8">
        <v>0.69670404551517051</v>
      </c>
      <c r="BG8">
        <v>5.7152789220101384E-2</v>
      </c>
      <c r="BJ8">
        <v>90</v>
      </c>
      <c r="BK8">
        <v>5.2</v>
      </c>
      <c r="BL8">
        <v>90</v>
      </c>
      <c r="BM8">
        <v>172.31433380247952</v>
      </c>
      <c r="BN8">
        <f t="shared" si="0"/>
        <v>172.26549412728855</v>
      </c>
    </row>
    <row r="9" spans="1:66" x14ac:dyDescent="0.25">
      <c r="A9" s="1" t="s">
        <v>9</v>
      </c>
      <c r="B9" s="3"/>
      <c r="C9" s="3"/>
      <c r="D9" s="3"/>
      <c r="AF9">
        <f>SIN(11/18*3.1416-D3)</f>
        <v>0.34202091036638416</v>
      </c>
      <c r="AG9">
        <f>COS(3.1416/2-1.2217)</f>
        <v>0.93968094038650374</v>
      </c>
      <c r="AH9">
        <f>0.26*AG9*(-1)*AI3/AK3</f>
        <v>-3.4127074397478356</v>
      </c>
      <c r="AI9">
        <f>0.26*AG9/0.4318*AI3/AK3</f>
        <v>7.9034447423525602</v>
      </c>
      <c r="AS9" s="18"/>
      <c r="AT9" s="18"/>
      <c r="AU9" s="18"/>
      <c r="AV9" s="18"/>
      <c r="AW9" s="19"/>
      <c r="AY9" s="18"/>
      <c r="AZ9" s="18"/>
      <c r="BA9" s="18"/>
      <c r="BB9" s="18"/>
      <c r="BC9" s="19"/>
      <c r="BG9">
        <v>5.4990169407861299E-2</v>
      </c>
    </row>
    <row r="10" spans="1:66" ht="15.75" thickBot="1" x14ac:dyDescent="0.3">
      <c r="A10" s="1">
        <v>2</v>
      </c>
      <c r="B10" s="3"/>
      <c r="C10" s="3"/>
      <c r="D10" s="3"/>
      <c r="F10">
        <v>5.8413428981952398E-2</v>
      </c>
      <c r="AG10">
        <f>AI3*AF9/AK3</f>
        <v>4.7774698148591153</v>
      </c>
      <c r="AH10">
        <f>AG10+AH9</f>
        <v>1.3647623751112796</v>
      </c>
      <c r="AS10" s="18"/>
      <c r="AT10" s="18"/>
      <c r="AU10" s="18"/>
      <c r="AV10" s="18"/>
      <c r="AW10" s="18"/>
      <c r="AY10" s="18"/>
      <c r="AZ10" s="18"/>
      <c r="BA10" s="18"/>
      <c r="BB10" s="18"/>
      <c r="BC10" s="18"/>
      <c r="BG10">
        <v>5.4677060522311798E-2</v>
      </c>
    </row>
    <row r="11" spans="1:66" ht="15.75" thickBot="1" x14ac:dyDescent="0.3">
      <c r="A11" s="1" t="s">
        <v>10</v>
      </c>
      <c r="B11" s="3"/>
      <c r="C11" s="3"/>
      <c r="D11" s="3"/>
      <c r="AH11">
        <f>SQRT(AH10)</f>
        <v>1.1682304460641657</v>
      </c>
      <c r="AS11" s="17" t="s">
        <v>78</v>
      </c>
      <c r="AT11" s="17" t="s">
        <v>77</v>
      </c>
      <c r="AU11" s="17" t="s">
        <v>76</v>
      </c>
      <c r="AV11" s="17" t="s">
        <v>75</v>
      </c>
      <c r="AW11" s="17" t="s">
        <v>74</v>
      </c>
      <c r="AY11" s="17" t="s">
        <v>78</v>
      </c>
      <c r="AZ11" s="17" t="s">
        <v>77</v>
      </c>
      <c r="BA11" s="17" t="s">
        <v>76</v>
      </c>
      <c r="BB11" s="17" t="s">
        <v>75</v>
      </c>
      <c r="BC11" s="17" t="s">
        <v>74</v>
      </c>
      <c r="BG11">
        <v>5.4501149999999998E-2</v>
      </c>
    </row>
    <row r="12" spans="1:66" x14ac:dyDescent="0.25">
      <c r="A12" s="1">
        <f>A10*2.54</f>
        <v>5.08</v>
      </c>
      <c r="B12" s="3"/>
      <c r="C12" s="3"/>
      <c r="D12" s="3"/>
      <c r="AS12" s="16">
        <f>IF(AT12="","",1)</f>
        <v>1</v>
      </c>
      <c r="AT12" s="15">
        <f>AT3</f>
        <v>-0.48962698005139749</v>
      </c>
      <c r="AU12" s="15">
        <f>POWER(COS(AT12),2)*EXP($AQ$3*($A$16/2*SIN(AT12)-$E$3))</f>
        <v>32.757298601291751</v>
      </c>
      <c r="AV12" s="15">
        <f>IF(AT12="","",0)</f>
        <v>0</v>
      </c>
      <c r="AW12" s="15">
        <f>IF(AT12="","",0)</f>
        <v>0</v>
      </c>
      <c r="AY12" s="16">
        <f>IF(AZ12="","",1)</f>
        <v>1</v>
      </c>
      <c r="AZ12" s="15">
        <f>AZ3</f>
        <v>-1.5708</v>
      </c>
      <c r="BA12" s="15">
        <f>POWER(COS(AZ12),2)*EXP($AQ$3*($A$12/2*SIN(AZ12)-$E$3))</f>
        <v>3.8085419274480978E-10</v>
      </c>
      <c r="BB12" s="15">
        <f>IF(AZ12="","",0)</f>
        <v>0</v>
      </c>
      <c r="BC12" s="15">
        <f>IF(AZ12="","",0)</f>
        <v>0</v>
      </c>
    </row>
    <row r="13" spans="1:66" x14ac:dyDescent="0.25">
      <c r="A13" s="1" t="s">
        <v>11</v>
      </c>
      <c r="B13" s="3"/>
      <c r="C13" s="3"/>
      <c r="D13" s="3"/>
      <c r="AH13">
        <f>AI3*AF9-0.26*AG9</f>
        <v>517.90981033887067</v>
      </c>
      <c r="AS13" s="15">
        <f t="shared" ref="AS13:AS76" si="1">IF(AT13="","",AS12+1)</f>
        <v>2</v>
      </c>
      <c r="AT13" s="15">
        <f>AT12+$AT$7</f>
        <v>-0.47932484515114049</v>
      </c>
      <c r="AU13" s="15">
        <f>POWER(COS(AT13),2)*EXP($AQ$3*($A$16/2*SIN(AT13)-$E$3))</f>
        <v>32.004699876354444</v>
      </c>
      <c r="AV13" s="15">
        <f t="shared" ref="AV13:AV76" si="2">IF(AT13="","",ROUNDDOWN(((AU12+AU13)*$AT$7)/2,4))</f>
        <v>0.33350000000000002</v>
      </c>
      <c r="AW13" s="15">
        <f t="shared" ref="AW13:AW76" si="3">IF(AT13="","",AW12+AV13)</f>
        <v>0.33350000000000002</v>
      </c>
      <c r="AY13" s="15">
        <f t="shared" ref="AY13:AY76" si="4">IF(AZ13="","",AY12+1)</f>
        <v>2</v>
      </c>
      <c r="AZ13" s="15">
        <f>AZ12+$AZ$7</f>
        <v>-1.5550919999999999</v>
      </c>
      <c r="BA13" s="15">
        <f t="shared" ref="BA13:BA76" si="5">POWER(COS(AZ13),2)*EXP($AQ$3*($A$12/2*SIN(AZ13)-$E$3))</f>
        <v>6.9598281070664082E-3</v>
      </c>
      <c r="BB13" s="15">
        <f t="shared" ref="BB13:BB76" si="6">IF(AZ13="","",ROUNDDOWN(((BA12+BA13)*$AZ$7)/2,4))</f>
        <v>0</v>
      </c>
      <c r="BC13" s="15">
        <f t="shared" ref="BC13:BC76" si="7">IF(AZ13="","",BC12+BB13)</f>
        <v>0</v>
      </c>
    </row>
    <row r="14" spans="1:66" x14ac:dyDescent="0.25">
      <c r="A14" s="1">
        <v>5.5</v>
      </c>
      <c r="B14" s="3"/>
      <c r="C14" s="3"/>
      <c r="D14" s="3"/>
      <c r="AF14">
        <f>0.26*0.93977/0.4318/AK3*AI3</f>
        <v>7.9041938027025056</v>
      </c>
      <c r="AH14">
        <f>AH13/AK3/AI14</f>
        <v>0.30435812701925502</v>
      </c>
      <c r="AI14">
        <v>15.689468247893823</v>
      </c>
      <c r="AS14" s="15">
        <f t="shared" si="1"/>
        <v>3</v>
      </c>
      <c r="AT14" s="15">
        <f t="shared" ref="AT14:AT77" si="8">AT13+$AT$7</f>
        <v>-0.46902271025088349</v>
      </c>
      <c r="AU14" s="15">
        <f t="shared" ref="AU14:AU77" si="9">POWER(COS(AT14),2)*EXP($AQ$3*($A$16/2*SIN(AT14)-$E$3))</f>
        <v>31.255241700797903</v>
      </c>
      <c r="AV14" s="15">
        <f t="shared" si="2"/>
        <v>0.32579999999999998</v>
      </c>
      <c r="AW14" s="15">
        <f t="shared" si="3"/>
        <v>0.6593</v>
      </c>
      <c r="AY14" s="15">
        <f t="shared" si="4"/>
        <v>3</v>
      </c>
      <c r="AZ14" s="15">
        <f t="shared" ref="AZ14:AZ77" si="10">AZ13+$AZ$7</f>
        <v>-1.5393839999999999</v>
      </c>
      <c r="BA14" s="15">
        <f t="shared" si="5"/>
        <v>2.7824953046278331E-2</v>
      </c>
      <c r="BB14" s="15">
        <f t="shared" si="6"/>
        <v>2.0000000000000001E-4</v>
      </c>
      <c r="BC14" s="15">
        <f t="shared" si="7"/>
        <v>2.0000000000000001E-4</v>
      </c>
    </row>
    <row r="15" spans="1:66" x14ac:dyDescent="0.25">
      <c r="A15" s="1" t="s">
        <v>12</v>
      </c>
      <c r="B15" s="3"/>
      <c r="C15" s="3"/>
      <c r="D15" s="3"/>
      <c r="AS15" s="15">
        <f t="shared" si="1"/>
        <v>4</v>
      </c>
      <c r="AT15" s="15">
        <f t="shared" si="8"/>
        <v>-0.45872057535062649</v>
      </c>
      <c r="AU15" s="15">
        <f t="shared" si="9"/>
        <v>30.509718403705332</v>
      </c>
      <c r="AV15" s="15">
        <f t="shared" si="2"/>
        <v>0.31809999999999999</v>
      </c>
      <c r="AW15" s="15">
        <f t="shared" si="3"/>
        <v>0.97740000000000005</v>
      </c>
      <c r="AY15" s="15">
        <f t="shared" si="4"/>
        <v>4</v>
      </c>
      <c r="AZ15" s="15">
        <f t="shared" si="10"/>
        <v>-1.5236759999999998</v>
      </c>
      <c r="BA15" s="15">
        <f t="shared" si="5"/>
        <v>6.2532831768641065E-2</v>
      </c>
      <c r="BB15" s="15">
        <f t="shared" si="6"/>
        <v>6.9999999999999999E-4</v>
      </c>
      <c r="BC15" s="15">
        <f t="shared" si="7"/>
        <v>8.9999999999999998E-4</v>
      </c>
    </row>
    <row r="16" spans="1:66" x14ac:dyDescent="0.25">
      <c r="A16" s="1">
        <f>A14*2.54</f>
        <v>13.97</v>
      </c>
      <c r="B16" s="3"/>
      <c r="C16" s="3"/>
      <c r="D16" s="3"/>
      <c r="AS16" s="15">
        <f t="shared" si="1"/>
        <v>5</v>
      </c>
      <c r="AT16" s="15">
        <f t="shared" si="8"/>
        <v>-0.44841844045036949</v>
      </c>
      <c r="AU16" s="15">
        <f>POWER(COS(AT16),2)*EXP($AQ$3*($A$16/2*SIN(AT16)-$E$3))</f>
        <v>29.768883585342373</v>
      </c>
      <c r="AV16" s="15">
        <f t="shared" si="2"/>
        <v>0.31040000000000001</v>
      </c>
      <c r="AW16" s="15">
        <f t="shared" si="3"/>
        <v>1.2878000000000001</v>
      </c>
      <c r="AY16" s="15">
        <f t="shared" si="4"/>
        <v>5</v>
      </c>
      <c r="AZ16" s="15">
        <f t="shared" si="10"/>
        <v>-1.5079679999999998</v>
      </c>
      <c r="BA16" s="15">
        <f t="shared" si="5"/>
        <v>0.11097950214001957</v>
      </c>
      <c r="BB16" s="15">
        <f t="shared" si="6"/>
        <v>1.2999999999999999E-3</v>
      </c>
      <c r="BC16" s="15">
        <f t="shared" si="7"/>
        <v>2.1999999999999997E-3</v>
      </c>
    </row>
    <row r="17" spans="1:55" x14ac:dyDescent="0.25">
      <c r="A17" s="1" t="s">
        <v>37</v>
      </c>
      <c r="B17" s="3"/>
      <c r="C17" s="3"/>
      <c r="D17" s="3"/>
      <c r="AS17" s="15">
        <f t="shared" si="1"/>
        <v>6</v>
      </c>
      <c r="AT17" s="15">
        <f t="shared" si="8"/>
        <v>-0.43811630555011249</v>
      </c>
      <c r="AU17" s="15">
        <f t="shared" si="9"/>
        <v>29.033450253249956</v>
      </c>
      <c r="AV17" s="15">
        <f t="shared" si="2"/>
        <v>0.30280000000000001</v>
      </c>
      <c r="AW17" s="15">
        <f t="shared" si="3"/>
        <v>1.5906</v>
      </c>
      <c r="AY17" s="15">
        <f t="shared" si="4"/>
        <v>6</v>
      </c>
      <c r="AZ17" s="15">
        <f t="shared" si="10"/>
        <v>-1.4922599999999997</v>
      </c>
      <c r="BA17" s="15">
        <f t="shared" si="5"/>
        <v>0.17302000686502336</v>
      </c>
      <c r="BB17" s="15">
        <f t="shared" si="6"/>
        <v>2.2000000000000001E-3</v>
      </c>
      <c r="BC17" s="15">
        <f t="shared" si="7"/>
        <v>4.3999999999999994E-3</v>
      </c>
    </row>
    <row r="18" spans="1:55" x14ac:dyDescent="0.25">
      <c r="A18" s="1">
        <v>650.61699999999996</v>
      </c>
      <c r="B18" s="3"/>
      <c r="C18" s="3"/>
      <c r="D18" s="3"/>
      <c r="AS18" s="15">
        <f t="shared" si="1"/>
        <v>7</v>
      </c>
      <c r="AT18" s="15">
        <f t="shared" si="8"/>
        <v>-0.4278141706498555</v>
      </c>
      <c r="AU18" s="15">
        <f t="shared" si="9"/>
        <v>28.304091070830996</v>
      </c>
      <c r="AV18" s="15">
        <f t="shared" si="2"/>
        <v>0.29530000000000001</v>
      </c>
      <c r="AW18" s="15">
        <f t="shared" si="3"/>
        <v>1.8858999999999999</v>
      </c>
      <c r="AY18" s="15">
        <f t="shared" si="4"/>
        <v>7</v>
      </c>
      <c r="AZ18" s="15">
        <f t="shared" si="10"/>
        <v>-1.4765519999999996</v>
      </c>
      <c r="BA18" s="15">
        <f t="shared" si="5"/>
        <v>0.24846898321097716</v>
      </c>
      <c r="BB18" s="15">
        <f t="shared" si="6"/>
        <v>3.3E-3</v>
      </c>
      <c r="BC18" s="15">
        <f t="shared" si="7"/>
        <v>7.6999999999999994E-3</v>
      </c>
    </row>
    <row r="19" spans="1:55" x14ac:dyDescent="0.25">
      <c r="A19" s="1" t="s">
        <v>38</v>
      </c>
      <c r="B19" s="3"/>
      <c r="C19" s="3"/>
      <c r="D19" s="3"/>
      <c r="AS19" s="15">
        <f t="shared" si="1"/>
        <v>8</v>
      </c>
      <c r="AT19" s="15">
        <f t="shared" si="8"/>
        <v>-0.4175120357495985</v>
      </c>
      <c r="AU19" s="15">
        <f t="shared" si="9"/>
        <v>27.581438711301594</v>
      </c>
      <c r="AV19" s="15">
        <f t="shared" si="2"/>
        <v>0.2878</v>
      </c>
      <c r="AW19" s="15">
        <f t="shared" si="3"/>
        <v>2.1736999999999997</v>
      </c>
      <c r="AY19" s="15">
        <f t="shared" si="4"/>
        <v>8</v>
      </c>
      <c r="AZ19" s="15">
        <f t="shared" si="10"/>
        <v>-1.4608439999999996</v>
      </c>
      <c r="BA19" s="15">
        <f t="shared" si="5"/>
        <v>0.33710141568808422</v>
      </c>
      <c r="BB19" s="15">
        <f t="shared" si="6"/>
        <v>4.4999999999999997E-3</v>
      </c>
      <c r="BC19" s="15">
        <f t="shared" si="7"/>
        <v>1.2199999999999999E-2</v>
      </c>
    </row>
    <row r="20" spans="1:55" x14ac:dyDescent="0.25">
      <c r="A20" s="1">
        <f>A18/118.1102</f>
        <v>5.5085589559580797</v>
      </c>
      <c r="B20" s="3"/>
      <c r="C20" s="3"/>
      <c r="D20" s="3"/>
      <c r="AS20" s="15">
        <f t="shared" si="1"/>
        <v>9</v>
      </c>
      <c r="AT20" s="15">
        <f t="shared" si="8"/>
        <v>-0.4072099008493415</v>
      </c>
      <c r="AU20" s="15">
        <f t="shared" si="9"/>
        <v>26.866086309870955</v>
      </c>
      <c r="AV20" s="15">
        <f t="shared" si="2"/>
        <v>0.28039999999999998</v>
      </c>
      <c r="AW20" s="15">
        <f t="shared" si="3"/>
        <v>2.4540999999999995</v>
      </c>
      <c r="AY20" s="15">
        <f t="shared" si="4"/>
        <v>9</v>
      </c>
      <c r="AZ20" s="15">
        <f t="shared" si="10"/>
        <v>-1.4451359999999995</v>
      </c>
      <c r="BA20" s="15">
        <f t="shared" si="5"/>
        <v>0.43865354757879821</v>
      </c>
      <c r="BB20" s="15">
        <f t="shared" si="6"/>
        <v>6.0000000000000001E-3</v>
      </c>
      <c r="BC20" s="15">
        <f t="shared" si="7"/>
        <v>1.8200000000000001E-2</v>
      </c>
    </row>
    <row r="21" spans="1:55" x14ac:dyDescent="0.25">
      <c r="A21" s="1" t="s">
        <v>13</v>
      </c>
      <c r="B21" s="3"/>
      <c r="C21" s="3"/>
      <c r="D21" s="3"/>
      <c r="AS21" s="15">
        <f t="shared" si="1"/>
        <v>10</v>
      </c>
      <c r="AT21" s="15">
        <f t="shared" si="8"/>
        <v>-0.3969077659490845</v>
      </c>
      <c r="AU21" s="15">
        <f t="shared" si="9"/>
        <v>26.158588007041047</v>
      </c>
      <c r="AV21" s="15">
        <f t="shared" si="2"/>
        <v>0.27310000000000001</v>
      </c>
      <c r="AW21" s="15">
        <f t="shared" si="3"/>
        <v>2.7271999999999994</v>
      </c>
      <c r="AY21" s="15">
        <f t="shared" si="4"/>
        <v>10</v>
      </c>
      <c r="AZ21" s="15">
        <f t="shared" si="10"/>
        <v>-1.4294279999999995</v>
      </c>
      <c r="BA21" s="15">
        <f t="shared" si="5"/>
        <v>0.55282394635612253</v>
      </c>
      <c r="BB21" s="15">
        <f t="shared" si="6"/>
        <v>7.7000000000000002E-3</v>
      </c>
      <c r="BC21" s="15">
        <f t="shared" si="7"/>
        <v>2.5899999999999999E-2</v>
      </c>
    </row>
    <row r="22" spans="1:55" x14ac:dyDescent="0.25">
      <c r="A22" s="1">
        <v>2</v>
      </c>
      <c r="B22" s="3"/>
      <c r="C22" s="3"/>
      <c r="D22" s="3"/>
      <c r="AS22" s="15">
        <f t="shared" si="1"/>
        <v>11</v>
      </c>
      <c r="AT22" s="15">
        <f t="shared" si="8"/>
        <v>-0.3866056310488275</v>
      </c>
      <c r="AU22" s="15">
        <f t="shared" si="9"/>
        <v>25.459459575974929</v>
      </c>
      <c r="AV22" s="15">
        <f t="shared" si="2"/>
        <v>0.26579999999999998</v>
      </c>
      <c r="AW22" s="15">
        <f t="shared" si="3"/>
        <v>2.9929999999999994</v>
      </c>
      <c r="AY22" s="15">
        <f t="shared" si="4"/>
        <v>11</v>
      </c>
      <c r="AZ22" s="15">
        <f t="shared" si="10"/>
        <v>-1.4137199999999994</v>
      </c>
      <c r="BA22" s="15">
        <f t="shared" si="5"/>
        <v>0.67927471721205135</v>
      </c>
      <c r="BB22" s="15">
        <f t="shared" si="6"/>
        <v>9.5999999999999992E-3</v>
      </c>
      <c r="BC22" s="15">
        <f t="shared" si="7"/>
        <v>3.5499999999999997E-2</v>
      </c>
    </row>
    <row r="23" spans="1:55" x14ac:dyDescent="0.25">
      <c r="A23" s="1" t="s">
        <v>14</v>
      </c>
      <c r="B23" s="3"/>
      <c r="C23" s="3"/>
      <c r="D23" s="3"/>
      <c r="AS23" s="15">
        <f t="shared" si="1"/>
        <v>12</v>
      </c>
      <c r="AT23" s="15">
        <f t="shared" si="8"/>
        <v>-0.3763034961485705</v>
      </c>
      <c r="AU23" s="15">
        <f t="shared" si="9"/>
        <v>24.769179126968549</v>
      </c>
      <c r="AV23" s="15">
        <f t="shared" si="2"/>
        <v>0.25869999999999999</v>
      </c>
      <c r="AW23" s="15">
        <f t="shared" si="3"/>
        <v>3.2516999999999996</v>
      </c>
      <c r="AY23" s="15">
        <f t="shared" si="4"/>
        <v>12</v>
      </c>
      <c r="AZ23" s="15">
        <f t="shared" si="10"/>
        <v>-1.3980119999999994</v>
      </c>
      <c r="BA23" s="15">
        <f t="shared" si="5"/>
        <v>0.81763285813931463</v>
      </c>
      <c r="BB23" s="15">
        <f t="shared" si="6"/>
        <v>1.17E-2</v>
      </c>
      <c r="BC23" s="15">
        <f t="shared" si="7"/>
        <v>4.7199999999999999E-2</v>
      </c>
    </row>
    <row r="24" spans="1:55" x14ac:dyDescent="0.25">
      <c r="A24" s="1">
        <f>A22*1.6667</f>
        <v>3.3334000000000001</v>
      </c>
      <c r="B24" s="3"/>
      <c r="C24" s="3"/>
      <c r="D24" s="3"/>
      <c r="AS24" s="15">
        <f t="shared" si="1"/>
        <v>13</v>
      </c>
      <c r="AT24" s="15">
        <f t="shared" si="8"/>
        <v>-0.36600136124831351</v>
      </c>
      <c r="AU24" s="15">
        <f t="shared" si="9"/>
        <v>24.088187882174704</v>
      </c>
      <c r="AV24" s="15">
        <f t="shared" si="2"/>
        <v>0.25159999999999999</v>
      </c>
      <c r="AW24" s="15">
        <f t="shared" si="3"/>
        <v>3.5032999999999994</v>
      </c>
      <c r="AY24" s="15">
        <f t="shared" si="4"/>
        <v>13</v>
      </c>
      <c r="AZ24" s="15">
        <f t="shared" si="10"/>
        <v>-1.3823039999999993</v>
      </c>
      <c r="BA24" s="15">
        <f t="shared" si="5"/>
        <v>0.96749174927718851</v>
      </c>
      <c r="BB24" s="15">
        <f t="shared" si="6"/>
        <v>1.4E-2</v>
      </c>
      <c r="BC24" s="15">
        <f t="shared" si="7"/>
        <v>6.1199999999999997E-2</v>
      </c>
    </row>
    <row r="25" spans="1:55" x14ac:dyDescent="0.25">
      <c r="A25" s="1" t="s">
        <v>15</v>
      </c>
      <c r="B25" s="3"/>
      <c r="C25" s="3"/>
      <c r="D25" s="3"/>
      <c r="AS25" s="15">
        <f t="shared" si="1"/>
        <v>14</v>
      </c>
      <c r="AT25" s="15">
        <f t="shared" si="8"/>
        <v>-0.35569922634805651</v>
      </c>
      <c r="AU25" s="15">
        <f t="shared" si="9"/>
        <v>23.416891013863445</v>
      </c>
      <c r="AV25" s="15">
        <f t="shared" si="2"/>
        <v>0.2447</v>
      </c>
      <c r="AW25" s="15">
        <f t="shared" si="3"/>
        <v>3.7479999999999993</v>
      </c>
      <c r="AY25" s="15">
        <f t="shared" si="4"/>
        <v>14</v>
      </c>
      <c r="AZ25" s="15">
        <f t="shared" si="10"/>
        <v>-1.3665959999999993</v>
      </c>
      <c r="BA25" s="15">
        <f t="shared" si="5"/>
        <v>1.1284127685502443</v>
      </c>
      <c r="BB25" s="15">
        <f t="shared" si="6"/>
        <v>1.6400000000000001E-2</v>
      </c>
      <c r="BC25" s="15">
        <f t="shared" si="7"/>
        <v>7.7600000000000002E-2</v>
      </c>
    </row>
    <row r="26" spans="1:55" x14ac:dyDescent="0.25">
      <c r="A26" s="1">
        <v>0.1</v>
      </c>
      <c r="B26" s="3"/>
      <c r="C26" s="3"/>
      <c r="D26" s="3"/>
      <c r="AS26" s="15">
        <f t="shared" si="1"/>
        <v>15</v>
      </c>
      <c r="AT26" s="15">
        <f t="shared" si="8"/>
        <v>-0.34539709144779951</v>
      </c>
      <c r="AU26" s="15">
        <f t="shared" si="9"/>
        <v>22.755658539662736</v>
      </c>
      <c r="AV26" s="15">
        <f t="shared" si="2"/>
        <v>0.23780000000000001</v>
      </c>
      <c r="AW26" s="15">
        <f t="shared" si="3"/>
        <v>3.9857999999999993</v>
      </c>
      <c r="AY26" s="15">
        <f t="shared" si="4"/>
        <v>15</v>
      </c>
      <c r="AZ26" s="15">
        <f t="shared" si="10"/>
        <v>-1.3508879999999992</v>
      </c>
      <c r="BA26" s="15">
        <f t="shared" si="5"/>
        <v>1.2999270250019892</v>
      </c>
      <c r="BB26" s="15">
        <f t="shared" si="6"/>
        <v>1.9E-2</v>
      </c>
      <c r="BC26" s="15">
        <f t="shared" si="7"/>
        <v>9.6600000000000005E-2</v>
      </c>
    </row>
    <row r="27" spans="1:55" x14ac:dyDescent="0.25">
      <c r="A27" s="1" t="s">
        <v>16</v>
      </c>
      <c r="B27" s="3"/>
      <c r="C27" s="3"/>
      <c r="D27" s="3"/>
      <c r="AS27" s="15">
        <f t="shared" si="1"/>
        <v>16</v>
      </c>
      <c r="AT27" s="15">
        <f t="shared" si="8"/>
        <v>-0.33509495654754251</v>
      </c>
      <c r="AU27" s="15">
        <f t="shared" si="9"/>
        <v>22.104826268400586</v>
      </c>
      <c r="AV27" s="15">
        <f t="shared" si="2"/>
        <v>0.23100000000000001</v>
      </c>
      <c r="AW27" s="15">
        <f t="shared" si="3"/>
        <v>4.2167999999999992</v>
      </c>
      <c r="AY27" s="15">
        <f t="shared" si="4"/>
        <v>16</v>
      </c>
      <c r="AZ27" s="15">
        <f t="shared" si="10"/>
        <v>-1.3351799999999991</v>
      </c>
      <c r="BA27" s="15">
        <f t="shared" si="5"/>
        <v>1.4815372006572594</v>
      </c>
      <c r="BB27" s="15">
        <f t="shared" si="6"/>
        <v>2.18E-2</v>
      </c>
      <c r="BC27" s="15">
        <f t="shared" si="7"/>
        <v>0.11840000000000001</v>
      </c>
    </row>
    <row r="28" spans="1:55" x14ac:dyDescent="0.25">
      <c r="A28" s="1">
        <f>A26*2.54</f>
        <v>0.254</v>
      </c>
      <c r="B28" s="3"/>
      <c r="C28" s="3"/>
      <c r="D28" s="3"/>
      <c r="AS28" s="15">
        <f t="shared" si="1"/>
        <v>17</v>
      </c>
      <c r="AT28" s="15">
        <f t="shared" si="8"/>
        <v>-0.32479282164728551</v>
      </c>
      <c r="AU28" s="15">
        <f t="shared" si="9"/>
        <v>21.464696790365949</v>
      </c>
      <c r="AV28" s="15">
        <f t="shared" si="2"/>
        <v>0.22439999999999999</v>
      </c>
      <c r="AW28" s="15">
        <f t="shared" si="3"/>
        <v>4.4411999999999994</v>
      </c>
      <c r="AY28" s="15">
        <f t="shared" si="4"/>
        <v>17</v>
      </c>
      <c r="AZ28" s="15">
        <f t="shared" si="10"/>
        <v>-1.3194719999999991</v>
      </c>
      <c r="BA28" s="15">
        <f t="shared" si="5"/>
        <v>1.6727194912414949</v>
      </c>
      <c r="BB28" s="15">
        <f t="shared" si="6"/>
        <v>2.47E-2</v>
      </c>
      <c r="BC28" s="15">
        <f t="shared" si="7"/>
        <v>0.1431</v>
      </c>
    </row>
    <row r="29" spans="1:55" x14ac:dyDescent="0.25">
      <c r="A29" s="1" t="s">
        <v>17</v>
      </c>
      <c r="B29" s="3"/>
      <c r="C29" s="3"/>
      <c r="D29" s="3"/>
      <c r="AS29" s="15">
        <f t="shared" si="1"/>
        <v>18</v>
      </c>
      <c r="AT29" s="15">
        <f t="shared" si="8"/>
        <v>-0.31449068674702851</v>
      </c>
      <c r="AU29" s="15">
        <f t="shared" si="9"/>
        <v>20.835540506015434</v>
      </c>
      <c r="AV29" s="15">
        <f t="shared" si="2"/>
        <v>0.21779999999999999</v>
      </c>
      <c r="AW29" s="15">
        <f t="shared" si="3"/>
        <v>4.6589999999999989</v>
      </c>
      <c r="AY29" s="15">
        <f t="shared" si="4"/>
        <v>18</v>
      </c>
      <c r="AZ29" s="15">
        <f t="shared" si="10"/>
        <v>-1.303763999999999</v>
      </c>
      <c r="BA29" s="15">
        <f t="shared" si="5"/>
        <v>1.8729256356445336</v>
      </c>
      <c r="BB29" s="15">
        <f t="shared" si="6"/>
        <v>2.7799999999999998E-2</v>
      </c>
      <c r="BC29" s="15">
        <f t="shared" si="7"/>
        <v>0.1709</v>
      </c>
    </row>
    <row r="30" spans="1:55" x14ac:dyDescent="0.25">
      <c r="A30" s="1">
        <v>9.81</v>
      </c>
      <c r="B30" s="3"/>
      <c r="C30" s="3"/>
      <c r="D30" s="3"/>
      <c r="AS30" s="15">
        <f t="shared" si="1"/>
        <v>19</v>
      </c>
      <c r="AT30" s="15">
        <f t="shared" si="8"/>
        <v>-0.30418855184677152</v>
      </c>
      <c r="AU30" s="15">
        <f t="shared" si="9"/>
        <v>20.217596687376915</v>
      </c>
      <c r="AV30" s="15">
        <f t="shared" si="2"/>
        <v>0.2114</v>
      </c>
      <c r="AW30" s="15">
        <f t="shared" si="3"/>
        <v>4.8703999999999992</v>
      </c>
      <c r="AY30" s="15">
        <f t="shared" si="4"/>
        <v>19</v>
      </c>
      <c r="AZ30" s="15">
        <f t="shared" si="10"/>
        <v>-1.288055999999999</v>
      </c>
      <c r="BA30" s="15">
        <f t="shared" si="5"/>
        <v>2.0815850236436013</v>
      </c>
      <c r="BB30" s="15">
        <f t="shared" si="6"/>
        <v>3.1E-2</v>
      </c>
      <c r="BC30" s="15">
        <f t="shared" si="7"/>
        <v>0.2019</v>
      </c>
    </row>
    <row r="31" spans="1:55" x14ac:dyDescent="0.25">
      <c r="A31" s="1" t="s">
        <v>18</v>
      </c>
      <c r="B31" s="3"/>
      <c r="C31" s="3"/>
      <c r="D31" s="3"/>
      <c r="AS31" s="15">
        <f t="shared" si="1"/>
        <v>20</v>
      </c>
      <c r="AT31" s="15">
        <f t="shared" si="8"/>
        <v>-0.29388641694651452</v>
      </c>
      <c r="AU31" s="15">
        <f t="shared" si="9"/>
        <v>19.611074566635544</v>
      </c>
      <c r="AV31" s="15">
        <f t="shared" si="2"/>
        <v>0.2051</v>
      </c>
      <c r="AW31" s="15">
        <f t="shared" si="3"/>
        <v>5.075499999999999</v>
      </c>
      <c r="AY31" s="15">
        <f t="shared" si="4"/>
        <v>20</v>
      </c>
      <c r="AZ31" s="15">
        <f t="shared" si="10"/>
        <v>-1.2723479999999989</v>
      </c>
      <c r="BA31" s="15">
        <f t="shared" si="5"/>
        <v>2.2981068710967625</v>
      </c>
      <c r="BB31" s="15">
        <f t="shared" si="6"/>
        <v>3.4299999999999997E-2</v>
      </c>
      <c r="BC31" s="15">
        <f t="shared" si="7"/>
        <v>0.23619999999999999</v>
      </c>
    </row>
    <row r="32" spans="1:55" x14ac:dyDescent="0.25">
      <c r="A32" s="1">
        <v>981</v>
      </c>
      <c r="B32" s="3"/>
      <c r="C32" s="3"/>
      <c r="D32" s="3"/>
      <c r="AS32" s="15">
        <f t="shared" si="1"/>
        <v>21</v>
      </c>
      <c r="AT32" s="15">
        <f t="shared" si="8"/>
        <v>-0.28358428204625752</v>
      </c>
      <c r="AU32" s="15">
        <f t="shared" si="9"/>
        <v>19.0161544466315</v>
      </c>
      <c r="AV32" s="15">
        <f t="shared" si="2"/>
        <v>0.19889999999999999</v>
      </c>
      <c r="AW32" s="15">
        <f t="shared" si="3"/>
        <v>5.2743999999999991</v>
      </c>
      <c r="AY32" s="15">
        <f t="shared" si="4"/>
        <v>21</v>
      </c>
      <c r="AZ32" s="15">
        <f t="shared" si="10"/>
        <v>-1.2566399999999989</v>
      </c>
      <c r="BA32" s="15">
        <f t="shared" si="5"/>
        <v>2.5218824515851939</v>
      </c>
      <c r="BB32" s="15">
        <f t="shared" si="6"/>
        <v>3.78E-2</v>
      </c>
      <c r="BC32" s="15">
        <f t="shared" si="7"/>
        <v>0.27400000000000002</v>
      </c>
    </row>
    <row r="33" spans="1:55" x14ac:dyDescent="0.25">
      <c r="A33" s="1" t="s">
        <v>19</v>
      </c>
      <c r="B33" s="3"/>
      <c r="C33" s="3"/>
      <c r="D33" s="3"/>
      <c r="AS33" s="15">
        <f t="shared" si="1"/>
        <v>22</v>
      </c>
      <c r="AT33" s="15">
        <f t="shared" si="8"/>
        <v>-0.27328214714600052</v>
      </c>
      <c r="AU33" s="15">
        <f t="shared" si="9"/>
        <v>18.432988828249073</v>
      </c>
      <c r="AV33" s="15">
        <f t="shared" si="2"/>
        <v>0.19289999999999999</v>
      </c>
      <c r="AW33" s="15">
        <f t="shared" si="3"/>
        <v>5.4672999999999989</v>
      </c>
      <c r="AY33" s="15">
        <f t="shared" si="4"/>
        <v>22</v>
      </c>
      <c r="AZ33" s="15">
        <f t="shared" si="10"/>
        <v>-1.2409319999999988</v>
      </c>
      <c r="BA33" s="15">
        <f t="shared" si="5"/>
        <v>2.7522873733211628</v>
      </c>
      <c r="BB33" s="15">
        <f t="shared" si="6"/>
        <v>4.1399999999999999E-2</v>
      </c>
      <c r="BC33" s="15">
        <f t="shared" si="7"/>
        <v>0.31540000000000001</v>
      </c>
    </row>
    <row r="34" spans="1:55" x14ac:dyDescent="0.25">
      <c r="A34" s="1">
        <v>2.62</v>
      </c>
      <c r="B34" s="3"/>
      <c r="C34" s="3"/>
      <c r="D34" s="3"/>
      <c r="AS34" s="15">
        <f t="shared" si="1"/>
        <v>23</v>
      </c>
      <c r="AT34" s="15">
        <f t="shared" si="8"/>
        <v>-0.26298001224574352</v>
      </c>
      <c r="AU34" s="15">
        <f t="shared" si="9"/>
        <v>17.861703549934088</v>
      </c>
      <c r="AV34" s="15">
        <f t="shared" si="2"/>
        <v>0.18690000000000001</v>
      </c>
      <c r="AW34" s="15">
        <f t="shared" si="3"/>
        <v>5.6541999999999986</v>
      </c>
      <c r="AY34" s="15">
        <f t="shared" si="4"/>
        <v>23</v>
      </c>
      <c r="AZ34" s="15">
        <f t="shared" si="10"/>
        <v>-1.2252239999999988</v>
      </c>
      <c r="BA34" s="15">
        <f t="shared" si="5"/>
        <v>2.9886838900485055</v>
      </c>
      <c r="BB34" s="15">
        <f t="shared" si="6"/>
        <v>4.4999999999999998E-2</v>
      </c>
      <c r="BC34" s="15">
        <f t="shared" si="7"/>
        <v>0.3604</v>
      </c>
    </row>
    <row r="35" spans="1:55" x14ac:dyDescent="0.25">
      <c r="A35" s="1" t="s">
        <v>20</v>
      </c>
      <c r="B35" s="3"/>
      <c r="C35" s="3"/>
      <c r="D35" s="3"/>
      <c r="AS35" s="15">
        <f t="shared" si="1"/>
        <v>24</v>
      </c>
      <c r="AT35" s="15">
        <f t="shared" si="8"/>
        <v>-0.25267787734548652</v>
      </c>
      <c r="AU35" s="15">
        <f t="shared" si="9"/>
        <v>17.302398934835722</v>
      </c>
      <c r="AV35" s="15">
        <f t="shared" si="2"/>
        <v>0.18110000000000001</v>
      </c>
      <c r="AW35" s="15">
        <f t="shared" si="3"/>
        <v>5.8352999999999984</v>
      </c>
      <c r="AY35" s="15">
        <f t="shared" si="4"/>
        <v>24</v>
      </c>
      <c r="AZ35" s="15">
        <f t="shared" si="10"/>
        <v>-1.2095159999999987</v>
      </c>
      <c r="BA35" s="15">
        <f t="shared" si="5"/>
        <v>3.2304232346432467</v>
      </c>
      <c r="BB35" s="15">
        <f t="shared" si="6"/>
        <v>4.8800000000000003E-2</v>
      </c>
      <c r="BC35" s="15">
        <f t="shared" si="7"/>
        <v>0.40920000000000001</v>
      </c>
    </row>
    <row r="36" spans="1:55" x14ac:dyDescent="0.25">
      <c r="A36" s="1"/>
      <c r="B36" s="3"/>
      <c r="C36" s="3"/>
      <c r="D36" s="3"/>
      <c r="AS36" s="15">
        <f t="shared" si="1"/>
        <v>25</v>
      </c>
      <c r="AT36" s="15">
        <f t="shared" si="8"/>
        <v>-0.24237574244522953</v>
      </c>
      <c r="AU36" s="15">
        <f t="shared" si="9"/>
        <v>16.755150941332179</v>
      </c>
      <c r="AV36" s="15">
        <f t="shared" si="2"/>
        <v>0.1754</v>
      </c>
      <c r="AW36" s="15">
        <f t="shared" si="3"/>
        <v>6.0106999999999982</v>
      </c>
      <c r="AY36" s="15">
        <f t="shared" si="4"/>
        <v>25</v>
      </c>
      <c r="AZ36" s="15">
        <f t="shared" si="10"/>
        <v>-1.1938079999999986</v>
      </c>
      <c r="BA36" s="15">
        <f t="shared" si="5"/>
        <v>3.4768479641728289</v>
      </c>
      <c r="BB36" s="15">
        <f t="shared" si="6"/>
        <v>5.2600000000000001E-2</v>
      </c>
      <c r="BC36" s="15">
        <f t="shared" si="7"/>
        <v>0.46179999999999999</v>
      </c>
    </row>
    <row r="37" spans="1:55" x14ac:dyDescent="0.25">
      <c r="A37" s="1" t="s">
        <v>21</v>
      </c>
      <c r="B37" s="3"/>
      <c r="C37" s="3"/>
      <c r="D37" s="3"/>
      <c r="AS37" s="15">
        <f t="shared" si="1"/>
        <v>26</v>
      </c>
      <c r="AT37" s="15">
        <f t="shared" si="8"/>
        <v>-0.23207360754497253</v>
      </c>
      <c r="AU37" s="15">
        <f t="shared" si="9"/>
        <v>16.220012312962112</v>
      </c>
      <c r="AV37" s="15">
        <f t="shared" si="2"/>
        <v>0.16980000000000001</v>
      </c>
      <c r="AW37" s="15">
        <f t="shared" si="3"/>
        <v>6.1804999999999986</v>
      </c>
      <c r="AY37" s="15">
        <f t="shared" si="4"/>
        <v>26</v>
      </c>
      <c r="AZ37" s="15">
        <f t="shared" si="10"/>
        <v>-1.1780999999999986</v>
      </c>
      <c r="BA37" s="15">
        <f t="shared" si="5"/>
        <v>3.7272943052916627</v>
      </c>
      <c r="BB37" s="15">
        <f t="shared" si="6"/>
        <v>5.6500000000000002E-2</v>
      </c>
      <c r="BC37" s="15">
        <f t="shared" si="7"/>
        <v>0.51829999999999998</v>
      </c>
    </row>
    <row r="38" spans="1:55" x14ac:dyDescent="0.25">
      <c r="A38" s="1">
        <v>1.1000000000000001</v>
      </c>
      <c r="B38" s="3"/>
      <c r="C38" s="3"/>
      <c r="D38" s="3"/>
      <c r="AS38" s="15">
        <f t="shared" si="1"/>
        <v>27</v>
      </c>
      <c r="AT38" s="15">
        <f t="shared" si="8"/>
        <v>-0.22177147264471553</v>
      </c>
      <c r="AU38" s="15">
        <f t="shared" si="9"/>
        <v>15.697013724047046</v>
      </c>
      <c r="AV38" s="15">
        <f t="shared" si="2"/>
        <v>0.16439999999999999</v>
      </c>
      <c r="AW38" s="15">
        <f t="shared" si="3"/>
        <v>6.3448999999999982</v>
      </c>
      <c r="AY38" s="15">
        <f t="shared" si="4"/>
        <v>27</v>
      </c>
      <c r="AZ38" s="15">
        <f t="shared" si="10"/>
        <v>-1.1623919999999985</v>
      </c>
      <c r="BA38" s="15">
        <f t="shared" si="5"/>
        <v>3.9810944890362792</v>
      </c>
      <c r="BB38" s="15">
        <f t="shared" si="6"/>
        <v>6.0499999999999998E-2</v>
      </c>
      <c r="BC38" s="15">
        <f t="shared" si="7"/>
        <v>0.57879999999999998</v>
      </c>
    </row>
    <row r="39" spans="1:55" x14ac:dyDescent="0.25">
      <c r="A39" s="1" t="s">
        <v>22</v>
      </c>
      <c r="B39" s="3"/>
      <c r="C39" s="3"/>
      <c r="D39" s="3"/>
      <c r="AS39" s="15">
        <f t="shared" si="1"/>
        <v>28</v>
      </c>
      <c r="AT39" s="15">
        <f t="shared" si="8"/>
        <v>-0.21146933774445853</v>
      </c>
      <c r="AU39" s="15">
        <f t="shared" si="9"/>
        <v>15.186164917550114</v>
      </c>
      <c r="AV39" s="15">
        <f t="shared" si="2"/>
        <v>0.159</v>
      </c>
      <c r="AW39" s="15">
        <f t="shared" si="3"/>
        <v>6.503899999999998</v>
      </c>
      <c r="AY39" s="15">
        <f t="shared" si="4"/>
        <v>28</v>
      </c>
      <c r="AZ39" s="15">
        <f t="shared" si="10"/>
        <v>-1.1466839999999985</v>
      </c>
      <c r="BA39" s="15">
        <f t="shared" si="5"/>
        <v>4.237579064332774</v>
      </c>
      <c r="BB39" s="15">
        <f t="shared" si="6"/>
        <v>6.4500000000000002E-2</v>
      </c>
      <c r="BC39" s="15">
        <f t="shared" si="7"/>
        <v>0.64329999999999998</v>
      </c>
    </row>
    <row r="40" spans="1:55" x14ac:dyDescent="0.25">
      <c r="A40" s="1">
        <v>1.65</v>
      </c>
      <c r="B40" s="3"/>
      <c r="C40" s="3"/>
      <c r="D40" s="3"/>
      <c r="AS40" s="15">
        <f t="shared" si="1"/>
        <v>29</v>
      </c>
      <c r="AT40" s="15">
        <f t="shared" si="8"/>
        <v>-0.20116720284420153</v>
      </c>
      <c r="AU40" s="15">
        <f t="shared" si="9"/>
        <v>14.687455831975091</v>
      </c>
      <c r="AV40" s="15">
        <f t="shared" si="2"/>
        <v>0.15379999999999999</v>
      </c>
      <c r="AW40" s="15">
        <f t="shared" si="3"/>
        <v>6.6576999999999984</v>
      </c>
      <c r="AY40" s="15">
        <f t="shared" si="4"/>
        <v>29</v>
      </c>
      <c r="AZ40" s="15">
        <f t="shared" si="10"/>
        <v>-1.1309759999999984</v>
      </c>
      <c r="BA40" s="15">
        <f t="shared" si="5"/>
        <v>4.4960791798395832</v>
      </c>
      <c r="BB40" s="15">
        <f t="shared" si="6"/>
        <v>6.8500000000000005E-2</v>
      </c>
      <c r="BC40" s="15">
        <f t="shared" si="7"/>
        <v>0.71179999999999999</v>
      </c>
    </row>
    <row r="41" spans="1:55" x14ac:dyDescent="0.25">
      <c r="A41" s="1" t="s">
        <v>23</v>
      </c>
      <c r="B41" s="3"/>
      <c r="C41" s="3"/>
      <c r="D41" s="3"/>
      <c r="AS41" s="15">
        <f t="shared" si="1"/>
        <v>30</v>
      </c>
      <c r="AT41" s="15">
        <f t="shared" si="8"/>
        <v>-0.19086506794394453</v>
      </c>
      <c r="AU41" s="15">
        <f t="shared" si="9"/>
        <v>14.200857714362769</v>
      </c>
      <c r="AV41" s="15">
        <f t="shared" si="2"/>
        <v>0.14879999999999999</v>
      </c>
      <c r="AW41" s="15">
        <f t="shared" si="3"/>
        <v>6.806499999999998</v>
      </c>
      <c r="AY41" s="15">
        <f t="shared" si="4"/>
        <v>30</v>
      </c>
      <c r="AZ41" s="15">
        <f t="shared" si="10"/>
        <v>-1.1152679999999984</v>
      </c>
      <c r="BA41" s="15">
        <f t="shared" si="5"/>
        <v>4.7559288241163236</v>
      </c>
      <c r="BB41" s="15">
        <f t="shared" si="6"/>
        <v>7.2599999999999998E-2</v>
      </c>
      <c r="BC41" s="15">
        <f t="shared" si="7"/>
        <v>0.78439999999999999</v>
      </c>
    </row>
    <row r="42" spans="1:55" x14ac:dyDescent="0.25">
      <c r="A42" s="1">
        <v>1</v>
      </c>
      <c r="B42" s="3"/>
      <c r="C42" s="3"/>
      <c r="D42" s="3"/>
      <c r="AS42" s="15">
        <f t="shared" si="1"/>
        <v>31</v>
      </c>
      <c r="AT42" s="15">
        <f t="shared" si="8"/>
        <v>-0.18056293304368753</v>
      </c>
      <c r="AU42" s="15">
        <f t="shared" si="9"/>
        <v>13.726324216691099</v>
      </c>
      <c r="AV42" s="15">
        <f t="shared" si="2"/>
        <v>0.14380000000000001</v>
      </c>
      <c r="AW42" s="15">
        <f t="shared" si="3"/>
        <v>6.9502999999999977</v>
      </c>
      <c r="AY42" s="15">
        <f t="shared" si="4"/>
        <v>31</v>
      </c>
      <c r="AZ42" s="15">
        <f t="shared" si="10"/>
        <v>-1.0995599999999983</v>
      </c>
      <c r="BA42" s="15">
        <f t="shared" si="5"/>
        <v>5.0164670145310097</v>
      </c>
      <c r="BB42" s="15">
        <f t="shared" si="6"/>
        <v>7.6700000000000004E-2</v>
      </c>
      <c r="BC42" s="15">
        <f t="shared" si="7"/>
        <v>0.86109999999999998</v>
      </c>
    </row>
    <row r="43" spans="1:55" x14ac:dyDescent="0.25">
      <c r="A43" s="1" t="s">
        <v>24</v>
      </c>
      <c r="B43" s="3"/>
      <c r="C43" s="3"/>
      <c r="D43" s="3"/>
      <c r="AS43" s="15">
        <f t="shared" si="1"/>
        <v>32</v>
      </c>
      <c r="AT43" s="15">
        <f t="shared" si="8"/>
        <v>-0.17026079814343054</v>
      </c>
      <c r="AU43" s="15">
        <f t="shared" si="9"/>
        <v>13.263792473228273</v>
      </c>
      <c r="AV43" s="15">
        <f t="shared" si="2"/>
        <v>0.13900000000000001</v>
      </c>
      <c r="AW43" s="15">
        <f t="shared" si="3"/>
        <v>7.0892999999999979</v>
      </c>
      <c r="AY43" s="15">
        <f t="shared" si="4"/>
        <v>32</v>
      </c>
      <c r="AZ43" s="15">
        <f t="shared" si="10"/>
        <v>-1.0838519999999983</v>
      </c>
      <c r="BA43" s="15">
        <f t="shared" si="5"/>
        <v>5.2770399257889924</v>
      </c>
      <c r="BB43" s="15">
        <f t="shared" si="6"/>
        <v>8.0799999999999997E-2</v>
      </c>
      <c r="BC43" s="15">
        <f t="shared" si="7"/>
        <v>0.94189999999999996</v>
      </c>
    </row>
    <row r="44" spans="1:55" x14ac:dyDescent="0.25">
      <c r="A44" s="1">
        <v>14.2</v>
      </c>
      <c r="B44" s="3"/>
      <c r="C44" s="3"/>
      <c r="D44" s="3"/>
      <c r="AS44" s="15">
        <f t="shared" si="1"/>
        <v>33</v>
      </c>
      <c r="AT44" s="15">
        <f t="shared" si="8"/>
        <v>-0.15995866324317354</v>
      </c>
      <c r="AU44" s="15">
        <f t="shared" si="9"/>
        <v>12.813184156624233</v>
      </c>
      <c r="AV44" s="15">
        <f t="shared" si="2"/>
        <v>0.1343</v>
      </c>
      <c r="AW44" s="15">
        <f t="shared" si="3"/>
        <v>7.2235999999999976</v>
      </c>
      <c r="AY44" s="15">
        <f t="shared" si="4"/>
        <v>33</v>
      </c>
      <c r="AZ44" s="15">
        <f t="shared" si="10"/>
        <v>-1.0681439999999982</v>
      </c>
      <c r="BA44" s="15">
        <f t="shared" si="5"/>
        <v>5.5370029494833997</v>
      </c>
      <c r="BB44" s="15">
        <f t="shared" si="6"/>
        <v>8.4900000000000003E-2</v>
      </c>
      <c r="BC44" s="15">
        <f t="shared" si="7"/>
        <v>1.0267999999999999</v>
      </c>
    </row>
    <row r="45" spans="1:55" x14ac:dyDescent="0.25">
      <c r="AS45" s="15">
        <f t="shared" si="1"/>
        <v>34</v>
      </c>
      <c r="AT45" s="15">
        <f t="shared" si="8"/>
        <v>-0.14965652834291654</v>
      </c>
      <c r="AU45" s="15">
        <f t="shared" si="9"/>
        <v>12.374406510755664</v>
      </c>
      <c r="AV45" s="15">
        <f t="shared" si="2"/>
        <v>0.12970000000000001</v>
      </c>
      <c r="AW45" s="15">
        <f t="shared" si="3"/>
        <v>7.3532999999999973</v>
      </c>
      <c r="AY45" s="15">
        <f t="shared" si="4"/>
        <v>34</v>
      </c>
      <c r="AZ45" s="15">
        <f t="shared" si="10"/>
        <v>-1.0524359999999982</v>
      </c>
      <c r="BA45" s="15">
        <f t="shared" si="5"/>
        <v>5.7957226766238161</v>
      </c>
      <c r="BB45" s="15">
        <f t="shared" si="6"/>
        <v>8.8999999999999996E-2</v>
      </c>
      <c r="BC45" s="15">
        <f t="shared" si="7"/>
        <v>1.1157999999999999</v>
      </c>
    </row>
    <row r="46" spans="1:55" x14ac:dyDescent="0.25">
      <c r="AS46" s="15">
        <f t="shared" si="1"/>
        <v>35</v>
      </c>
      <c r="AT46" s="15">
        <f t="shared" si="8"/>
        <v>-0.13935439344265954</v>
      </c>
      <c r="AU46" s="15">
        <f t="shared" si="9"/>
        <v>11.947353358560374</v>
      </c>
      <c r="AV46" s="15">
        <f t="shared" si="2"/>
        <v>0.12520000000000001</v>
      </c>
      <c r="AW46" s="15">
        <f t="shared" si="3"/>
        <v>7.4784999999999977</v>
      </c>
      <c r="AY46" s="15">
        <f t="shared" si="4"/>
        <v>35</v>
      </c>
      <c r="AZ46" s="15">
        <f t="shared" si="10"/>
        <v>-1.0367279999999981</v>
      </c>
      <c r="BA46" s="15">
        <f t="shared" si="5"/>
        <v>6.052578795692801</v>
      </c>
      <c r="BB46" s="15">
        <f t="shared" si="6"/>
        <v>9.2999999999999999E-2</v>
      </c>
      <c r="BC46" s="15">
        <f t="shared" si="7"/>
        <v>1.2087999999999999</v>
      </c>
    </row>
    <row r="47" spans="1:55" x14ac:dyDescent="0.25">
      <c r="AS47" s="15">
        <f t="shared" si="1"/>
        <v>36</v>
      </c>
      <c r="AT47" s="15">
        <f t="shared" si="8"/>
        <v>-0.12905225854240254</v>
      </c>
      <c r="AU47" s="15">
        <f t="shared" si="9"/>
        <v>11.531906083310446</v>
      </c>
      <c r="AV47" s="15">
        <f t="shared" si="2"/>
        <v>0.12089999999999999</v>
      </c>
      <c r="AW47" s="15">
        <f t="shared" si="3"/>
        <v>7.5993999999999975</v>
      </c>
      <c r="AY47" s="15">
        <f t="shared" si="4"/>
        <v>36</v>
      </c>
      <c r="AZ47" s="15">
        <f t="shared" si="10"/>
        <v>-1.021019999999998</v>
      </c>
      <c r="BA47" s="15">
        <f t="shared" si="5"/>
        <v>6.3069658994032913</v>
      </c>
      <c r="BB47" s="15">
        <f t="shared" si="6"/>
        <v>9.7000000000000003E-2</v>
      </c>
      <c r="BC47" s="15">
        <f t="shared" si="7"/>
        <v>1.3057999999999998</v>
      </c>
    </row>
    <row r="48" spans="1:55" x14ac:dyDescent="0.25">
      <c r="AS48" s="15">
        <f t="shared" si="1"/>
        <v>37</v>
      </c>
      <c r="AT48" s="15">
        <f t="shared" si="8"/>
        <v>-0.11875012364214556</v>
      </c>
      <c r="AU48" s="15">
        <f t="shared" si="9"/>
        <v>11.127934581977431</v>
      </c>
      <c r="AV48" s="15">
        <f t="shared" si="2"/>
        <v>0.1167</v>
      </c>
      <c r="AW48" s="15">
        <f t="shared" si="3"/>
        <v>7.7160999999999973</v>
      </c>
      <c r="AY48" s="15">
        <f t="shared" si="4"/>
        <v>37</v>
      </c>
      <c r="AZ48" s="15">
        <f t="shared" si="10"/>
        <v>-1.005311999999998</v>
      </c>
      <c r="BA48" s="15">
        <f t="shared" si="5"/>
        <v>6.5582951939795464</v>
      </c>
      <c r="BB48" s="15">
        <f t="shared" si="6"/>
        <v>0.10100000000000001</v>
      </c>
      <c r="BC48" s="15">
        <f t="shared" si="7"/>
        <v>1.4067999999999998</v>
      </c>
    </row>
    <row r="49" spans="45:55" x14ac:dyDescent="0.25">
      <c r="AS49" s="15">
        <f t="shared" si="1"/>
        <v>38</v>
      </c>
      <c r="AT49" s="15">
        <f t="shared" si="8"/>
        <v>-0.10844798874188857</v>
      </c>
      <c r="AU49" s="15">
        <f t="shared" si="9"/>
        <v>10.735298189538632</v>
      </c>
      <c r="AV49" s="15">
        <f t="shared" si="2"/>
        <v>0.11260000000000001</v>
      </c>
      <c r="AW49" s="15">
        <f t="shared" si="3"/>
        <v>7.8286999999999969</v>
      </c>
      <c r="AY49" s="15">
        <f t="shared" si="4"/>
        <v>38</v>
      </c>
      <c r="AZ49" s="15">
        <f t="shared" si="10"/>
        <v>-0.98960399999999793</v>
      </c>
      <c r="BA49" s="15">
        <f t="shared" si="5"/>
        <v>6.8059961054539801</v>
      </c>
      <c r="BB49" s="15">
        <f t="shared" si="6"/>
        <v>0.10489999999999999</v>
      </c>
      <c r="BC49" s="15">
        <f t="shared" si="7"/>
        <v>1.5116999999999998</v>
      </c>
    </row>
    <row r="50" spans="45:55" x14ac:dyDescent="0.25">
      <c r="AS50" s="15">
        <f t="shared" si="1"/>
        <v>39</v>
      </c>
      <c r="AT50" s="15">
        <f t="shared" si="8"/>
        <v>-9.8145853841631589E-2</v>
      </c>
      <c r="AU50" s="15">
        <f t="shared" si="9"/>
        <v>10.353846573259041</v>
      </c>
      <c r="AV50" s="15">
        <f t="shared" si="2"/>
        <v>0.1086</v>
      </c>
      <c r="AW50" s="15">
        <f t="shared" si="3"/>
        <v>7.9372999999999969</v>
      </c>
      <c r="AY50" s="15">
        <f t="shared" si="4"/>
        <v>39</v>
      </c>
      <c r="AZ50" s="15">
        <f t="shared" si="10"/>
        <v>-0.97389599999999787</v>
      </c>
      <c r="BA50" s="15">
        <f t="shared" si="5"/>
        <v>7.0495177781578473</v>
      </c>
      <c r="BB50" s="15">
        <f t="shared" si="6"/>
        <v>0.10879999999999999</v>
      </c>
      <c r="BC50" s="15">
        <f t="shared" si="7"/>
        <v>1.6204999999999998</v>
      </c>
    </row>
    <row r="51" spans="45:55" x14ac:dyDescent="0.25">
      <c r="AS51" s="15">
        <f t="shared" si="1"/>
        <v>40</v>
      </c>
      <c r="AT51" s="15">
        <f t="shared" si="8"/>
        <v>-8.7843718941374604E-2</v>
      </c>
      <c r="AU51" s="15">
        <f t="shared" si="9"/>
        <v>9.983420596160391</v>
      </c>
      <c r="AV51" s="15">
        <f t="shared" si="2"/>
        <v>0.1047</v>
      </c>
      <c r="AW51" s="15">
        <f t="shared" si="3"/>
        <v>8.0419999999999963</v>
      </c>
      <c r="AY51" s="15">
        <f t="shared" si="4"/>
        <v>40</v>
      </c>
      <c r="AZ51" s="15">
        <f t="shared" si="10"/>
        <v>-0.95818799999999782</v>
      </c>
      <c r="BA51" s="15">
        <f t="shared" si="5"/>
        <v>7.2883304612793021</v>
      </c>
      <c r="BB51" s="15">
        <f t="shared" si="6"/>
        <v>0.11260000000000001</v>
      </c>
      <c r="BC51" s="15">
        <f t="shared" si="7"/>
        <v>1.7330999999999999</v>
      </c>
    </row>
    <row r="52" spans="45:55" x14ac:dyDescent="0.25">
      <c r="AS52" s="15">
        <f t="shared" si="1"/>
        <v>41</v>
      </c>
      <c r="AT52" s="15">
        <f t="shared" si="8"/>
        <v>-7.754158404111762E-2</v>
      </c>
      <c r="AU52" s="15">
        <f t="shared" si="9"/>
        <v>9.6238531490554884</v>
      </c>
      <c r="AV52" s="15">
        <f t="shared" si="2"/>
        <v>0.1009</v>
      </c>
      <c r="AW52" s="15">
        <f t="shared" si="3"/>
        <v>8.1428999999999956</v>
      </c>
      <c r="AY52" s="15">
        <f t="shared" si="4"/>
        <v>41</v>
      </c>
      <c r="AZ52" s="15">
        <f t="shared" si="10"/>
        <v>-0.94247999999999776</v>
      </c>
      <c r="BA52" s="15">
        <f t="shared" si="5"/>
        <v>7.5219267800635476</v>
      </c>
      <c r="BB52" s="15">
        <f t="shared" si="6"/>
        <v>0.1163</v>
      </c>
      <c r="BC52" s="15">
        <f t="shared" si="7"/>
        <v>1.8493999999999999</v>
      </c>
    </row>
    <row r="53" spans="45:55" x14ac:dyDescent="0.25">
      <c r="AS53" s="15">
        <f t="shared" si="1"/>
        <v>42</v>
      </c>
      <c r="AT53" s="15">
        <f t="shared" si="8"/>
        <v>-6.7239449140860635E-2</v>
      </c>
      <c r="AU53" s="15">
        <f t="shared" si="9"/>
        <v>9.2749699506832854</v>
      </c>
      <c r="AV53" s="15">
        <f t="shared" si="2"/>
        <v>9.7299999999999998E-2</v>
      </c>
      <c r="AW53" s="15">
        <f t="shared" si="3"/>
        <v>8.2401999999999962</v>
      </c>
      <c r="AY53" s="15">
        <f t="shared" si="4"/>
        <v>42</v>
      </c>
      <c r="AZ53" s="15">
        <f t="shared" si="10"/>
        <v>-0.92677199999999771</v>
      </c>
      <c r="BA53" s="15">
        <f t="shared" si="5"/>
        <v>7.7498228889309013</v>
      </c>
      <c r="BB53" s="15">
        <f t="shared" si="6"/>
        <v>0.11990000000000001</v>
      </c>
      <c r="BC53" s="15">
        <f t="shared" si="7"/>
        <v>1.9693000000000001</v>
      </c>
    </row>
    <row r="54" spans="45:55" x14ac:dyDescent="0.25">
      <c r="AS54" s="15">
        <f t="shared" si="1"/>
        <v>43</v>
      </c>
      <c r="AT54" s="15">
        <f t="shared" si="8"/>
        <v>-5.6937314240603651E-2</v>
      </c>
      <c r="AU54" s="15">
        <f t="shared" si="9"/>
        <v>8.9365903156280382</v>
      </c>
      <c r="AV54" s="15">
        <f t="shared" si="2"/>
        <v>9.3799999999999994E-2</v>
      </c>
      <c r="AW54" s="15">
        <f t="shared" si="3"/>
        <v>8.3339999999999961</v>
      </c>
      <c r="AY54" s="15">
        <f t="shared" si="4"/>
        <v>43</v>
      </c>
      <c r="AZ54" s="15">
        <f t="shared" si="10"/>
        <v>-0.91106399999999765</v>
      </c>
      <c r="BA54" s="15">
        <f t="shared" si="5"/>
        <v>7.9715595044858256</v>
      </c>
      <c r="BB54" s="15">
        <f t="shared" si="6"/>
        <v>0.1234</v>
      </c>
      <c r="BC54" s="15">
        <f t="shared" si="7"/>
        <v>2.0927000000000002</v>
      </c>
    </row>
    <row r="55" spans="45:55" x14ac:dyDescent="0.25">
      <c r="AS55" s="15">
        <f t="shared" si="1"/>
        <v>44</v>
      </c>
      <c r="AT55" s="15">
        <f t="shared" si="8"/>
        <v>-4.6635179340346666E-2</v>
      </c>
      <c r="AU55" s="15">
        <f t="shared" si="9"/>
        <v>8.6085278898434847</v>
      </c>
      <c r="AV55" s="15">
        <f t="shared" si="2"/>
        <v>9.0300000000000005E-2</v>
      </c>
      <c r="AW55" s="15">
        <f t="shared" si="3"/>
        <v>8.4242999999999952</v>
      </c>
      <c r="AY55" s="15">
        <f t="shared" si="4"/>
        <v>44</v>
      </c>
      <c r="AZ55" s="15">
        <f t="shared" si="10"/>
        <v>-0.8953559999999976</v>
      </c>
      <c r="BA55" s="15">
        <f t="shared" si="5"/>
        <v>8.1867028170775242</v>
      </c>
      <c r="BB55" s="15">
        <f t="shared" si="6"/>
        <v>0.12690000000000001</v>
      </c>
      <c r="BC55" s="15">
        <f t="shared" si="7"/>
        <v>2.2196000000000002</v>
      </c>
    </row>
    <row r="56" spans="45:55" x14ac:dyDescent="0.25">
      <c r="AS56" s="15">
        <f t="shared" si="1"/>
        <v>45</v>
      </c>
      <c r="AT56" s="15">
        <f t="shared" si="8"/>
        <v>-3.6333044440089682E-2</v>
      </c>
      <c r="AU56" s="15">
        <f t="shared" si="9"/>
        <v>8.2905913537319016</v>
      </c>
      <c r="AV56" s="15">
        <f t="shared" si="2"/>
        <v>8.6999999999999994E-2</v>
      </c>
      <c r="AW56" s="15">
        <f t="shared" si="3"/>
        <v>8.511299999999995</v>
      </c>
      <c r="AY56" s="15">
        <f t="shared" si="4"/>
        <v>45</v>
      </c>
      <c r="AZ56" s="15">
        <f t="shared" si="10"/>
        <v>-0.87964799999999754</v>
      </c>
      <c r="BA56" s="15">
        <f t="shared" si="5"/>
        <v>8.3948452802476012</v>
      </c>
      <c r="BB56" s="15">
        <f t="shared" si="6"/>
        <v>0.13020000000000001</v>
      </c>
      <c r="BC56" s="15">
        <f t="shared" si="7"/>
        <v>2.3498000000000001</v>
      </c>
    </row>
    <row r="57" spans="45:55" x14ac:dyDescent="0.25">
      <c r="AS57" s="15">
        <f t="shared" si="1"/>
        <v>46</v>
      </c>
      <c r="AT57" s="15">
        <f t="shared" si="8"/>
        <v>-2.6030909539832694E-2</v>
      </c>
      <c r="AU57" s="15">
        <f t="shared" si="9"/>
        <v>7.9825850928468167</v>
      </c>
      <c r="AV57" s="15">
        <f t="shared" si="2"/>
        <v>8.3799999999999999E-2</v>
      </c>
      <c r="AW57" s="15">
        <f t="shared" si="3"/>
        <v>8.5950999999999951</v>
      </c>
      <c r="AY57" s="15">
        <f t="shared" si="4"/>
        <v>46</v>
      </c>
      <c r="AZ57" s="15">
        <f t="shared" si="10"/>
        <v>-0.86393999999999749</v>
      </c>
      <c r="BA57" s="15">
        <f t="shared" si="5"/>
        <v>8.5956062780568416</v>
      </c>
      <c r="BB57" s="15">
        <f t="shared" si="6"/>
        <v>0.13339999999999999</v>
      </c>
      <c r="BC57" s="15">
        <f t="shared" si="7"/>
        <v>2.4832000000000001</v>
      </c>
    </row>
    <row r="58" spans="45:55" x14ac:dyDescent="0.25">
      <c r="AS58" s="15">
        <f t="shared" si="1"/>
        <v>47</v>
      </c>
      <c r="AT58" s="15">
        <f t="shared" si="8"/>
        <v>-1.5728774639575706E-2</v>
      </c>
      <c r="AU58" s="15">
        <f t="shared" si="9"/>
        <v>7.684309836398163</v>
      </c>
      <c r="AV58" s="15">
        <f t="shared" si="2"/>
        <v>8.0699999999999994E-2</v>
      </c>
      <c r="AW58" s="15">
        <f t="shared" si="3"/>
        <v>8.6757999999999953</v>
      </c>
      <c r="AY58" s="15">
        <f t="shared" si="4"/>
        <v>47</v>
      </c>
      <c r="AZ58" s="15">
        <f t="shared" si="10"/>
        <v>-0.84823199999999743</v>
      </c>
      <c r="BA58" s="15">
        <f t="shared" si="5"/>
        <v>8.7886326709191938</v>
      </c>
      <c r="BB58" s="15">
        <f t="shared" si="6"/>
        <v>0.13650000000000001</v>
      </c>
      <c r="BC58" s="15">
        <f t="shared" si="7"/>
        <v>2.6196999999999999</v>
      </c>
    </row>
    <row r="59" spans="45:55" x14ac:dyDescent="0.25">
      <c r="AS59" s="15">
        <f t="shared" si="1"/>
        <v>48</v>
      </c>
      <c r="AT59" s="15">
        <f t="shared" si="8"/>
        <v>-5.4266397393187178E-3</v>
      </c>
      <c r="AU59" s="15">
        <f t="shared" si="9"/>
        <v>7.3955632638396338</v>
      </c>
      <c r="AV59" s="15">
        <f t="shared" si="2"/>
        <v>7.7600000000000002E-2</v>
      </c>
      <c r="AW59" s="15">
        <f t="shared" si="3"/>
        <v>8.7533999999999956</v>
      </c>
      <c r="AY59" s="15">
        <f t="shared" si="4"/>
        <v>48</v>
      </c>
      <c r="AZ59" s="15">
        <f t="shared" si="10"/>
        <v>-0.83252399999999738</v>
      </c>
      <c r="BA59" s="15">
        <f t="shared" si="5"/>
        <v>8.9735992211815123</v>
      </c>
      <c r="BB59" s="15">
        <f t="shared" si="6"/>
        <v>0.13950000000000001</v>
      </c>
      <c r="BC59" s="15">
        <f t="shared" si="7"/>
        <v>2.7591999999999999</v>
      </c>
    </row>
    <row r="60" spans="45:55" x14ac:dyDescent="0.25">
      <c r="AS60" s="15">
        <f t="shared" si="1"/>
        <v>49</v>
      </c>
      <c r="AT60" s="15">
        <f t="shared" si="8"/>
        <v>4.8754951609382702E-3</v>
      </c>
      <c r="AU60" s="15">
        <f t="shared" si="9"/>
        <v>7.116140579910236</v>
      </c>
      <c r="AV60" s="15">
        <f t="shared" si="2"/>
        <v>7.4700000000000003E-2</v>
      </c>
      <c r="AW60" s="15">
        <f t="shared" si="3"/>
        <v>8.8280999999999956</v>
      </c>
      <c r="AY60" s="15">
        <f t="shared" si="4"/>
        <v>49</v>
      </c>
      <c r="AZ60" s="15">
        <f t="shared" si="10"/>
        <v>-0.81681599999999732</v>
      </c>
      <c r="BA60" s="15">
        <f t="shared" si="5"/>
        <v>9.1502089002703144</v>
      </c>
      <c r="BB60" s="15">
        <f t="shared" si="6"/>
        <v>0.14230000000000001</v>
      </c>
      <c r="BC60" s="15">
        <f t="shared" si="7"/>
        <v>2.9015</v>
      </c>
    </row>
    <row r="61" spans="45:55" x14ac:dyDescent="0.25">
      <c r="AS61" s="15">
        <f t="shared" si="1"/>
        <v>50</v>
      </c>
      <c r="AT61" s="15">
        <f t="shared" si="8"/>
        <v>1.5177630061195258E-2</v>
      </c>
      <c r="AU61" s="15">
        <f t="shared" si="9"/>
        <v>6.8458350585856858</v>
      </c>
      <c r="AV61" s="15">
        <f t="shared" si="2"/>
        <v>7.1900000000000006E-2</v>
      </c>
      <c r="AW61" s="15">
        <f t="shared" si="3"/>
        <v>8.899999999999995</v>
      </c>
      <c r="AY61" s="15">
        <f t="shared" si="4"/>
        <v>50</v>
      </c>
      <c r="AZ61" s="15">
        <f t="shared" si="10"/>
        <v>-0.80110799999999727</v>
      </c>
      <c r="BA61" s="15">
        <f t="shared" si="5"/>
        <v>9.3181930797784371</v>
      </c>
      <c r="BB61" s="15">
        <f t="shared" si="6"/>
        <v>0.14499999999999999</v>
      </c>
      <c r="BC61" s="15">
        <f t="shared" si="7"/>
        <v>3.0465</v>
      </c>
    </row>
    <row r="62" spans="45:55" x14ac:dyDescent="0.25">
      <c r="AS62" s="15">
        <f t="shared" si="1"/>
        <v>51</v>
      </c>
      <c r="AT62" s="15">
        <f t="shared" si="8"/>
        <v>2.5479764961452246E-2</v>
      </c>
      <c r="AU62" s="15">
        <f t="shared" si="9"/>
        <v>6.5844385564709293</v>
      </c>
      <c r="AV62" s="15">
        <f t="shared" si="2"/>
        <v>6.9099999999999995E-2</v>
      </c>
      <c r="AW62" s="15">
        <f t="shared" si="3"/>
        <v>8.9690999999999956</v>
      </c>
      <c r="AY62" s="15">
        <f t="shared" si="4"/>
        <v>51</v>
      </c>
      <c r="AZ62" s="15">
        <f t="shared" si="10"/>
        <v>-0.78539999999999721</v>
      </c>
      <c r="BA62" s="15">
        <f t="shared" si="5"/>
        <v>9.4773116093823404</v>
      </c>
      <c r="BB62" s="15">
        <f t="shared" si="6"/>
        <v>0.14760000000000001</v>
      </c>
      <c r="BC62" s="15">
        <f t="shared" si="7"/>
        <v>3.1941000000000002</v>
      </c>
    </row>
    <row r="63" spans="45:55" x14ac:dyDescent="0.25">
      <c r="AS63" s="15">
        <f t="shared" si="1"/>
        <v>52</v>
      </c>
      <c r="AT63" s="15">
        <f t="shared" si="8"/>
        <v>3.5781899861709238E-2</v>
      </c>
      <c r="AU63" s="15">
        <f t="shared" si="9"/>
        <v>6.3317419962326786</v>
      </c>
      <c r="AV63" s="15">
        <f t="shared" si="2"/>
        <v>6.6500000000000004E-2</v>
      </c>
      <c r="AW63" s="15">
        <f t="shared" si="3"/>
        <v>9.0355999999999952</v>
      </c>
      <c r="AY63" s="15">
        <f t="shared" si="4"/>
        <v>52</v>
      </c>
      <c r="AZ63" s="15">
        <f t="shared" si="10"/>
        <v>-0.76969199999999716</v>
      </c>
      <c r="BA63" s="15">
        <f t="shared" si="5"/>
        <v>9.62735278496314</v>
      </c>
      <c r="BB63" s="15">
        <f t="shared" si="6"/>
        <v>0.15</v>
      </c>
      <c r="BC63" s="15">
        <f t="shared" si="7"/>
        <v>3.3441000000000001</v>
      </c>
    </row>
    <row r="64" spans="45:55" x14ac:dyDescent="0.25">
      <c r="AS64" s="15">
        <f t="shared" si="1"/>
        <v>53</v>
      </c>
      <c r="AT64" s="15">
        <f t="shared" si="8"/>
        <v>4.6084034761966222E-2</v>
      </c>
      <c r="AU64" s="15">
        <f t="shared" si="9"/>
        <v>6.087535820730821</v>
      </c>
      <c r="AV64" s="15">
        <f t="shared" si="2"/>
        <v>6.3899999999999998E-2</v>
      </c>
      <c r="AW64" s="15">
        <f t="shared" si="3"/>
        <v>9.0994999999999955</v>
      </c>
      <c r="AY64" s="15">
        <f t="shared" si="4"/>
        <v>53</v>
      </c>
      <c r="AZ64" s="15">
        <f t="shared" si="10"/>
        <v>-0.7539839999999971</v>
      </c>
      <c r="BA64" s="15">
        <f t="shared" si="5"/>
        <v>9.7681332107490775</v>
      </c>
      <c r="BB64" s="15">
        <f t="shared" si="6"/>
        <v>0.15229999999999999</v>
      </c>
      <c r="BC64" s="15">
        <f t="shared" si="7"/>
        <v>3.4964</v>
      </c>
    </row>
    <row r="65" spans="45:55" x14ac:dyDescent="0.25">
      <c r="AS65" s="15">
        <f t="shared" si="1"/>
        <v>54</v>
      </c>
      <c r="AT65" s="15">
        <f t="shared" si="8"/>
        <v>5.6386169662223207E-2</v>
      </c>
      <c r="AU65" s="15">
        <f t="shared" si="9"/>
        <v>5.8516104185605977</v>
      </c>
      <c r="AV65" s="15">
        <f t="shared" si="2"/>
        <v>6.1400000000000003E-2</v>
      </c>
      <c r="AW65" s="15">
        <f t="shared" si="3"/>
        <v>9.1608999999999963</v>
      </c>
      <c r="AY65" s="15">
        <f t="shared" si="4"/>
        <v>54</v>
      </c>
      <c r="AZ65" s="15">
        <f t="shared" si="10"/>
        <v>-0.73827599999999705</v>
      </c>
      <c r="BA65" s="15">
        <f t="shared" si="5"/>
        <v>9.8994975597024784</v>
      </c>
      <c r="BB65" s="15">
        <f t="shared" si="6"/>
        <v>0.15440000000000001</v>
      </c>
      <c r="BC65" s="15">
        <f t="shared" si="7"/>
        <v>3.6507999999999998</v>
      </c>
    </row>
    <row r="66" spans="45:55" x14ac:dyDescent="0.25">
      <c r="AS66" s="15">
        <f t="shared" si="1"/>
        <v>55</v>
      </c>
      <c r="AT66" s="15">
        <f t="shared" si="8"/>
        <v>6.6688304562480191E-2</v>
      </c>
      <c r="AU66" s="15">
        <f t="shared" si="9"/>
        <v>5.6237565217631493</v>
      </c>
      <c r="AV66" s="15">
        <f t="shared" si="2"/>
        <v>5.91E-2</v>
      </c>
      <c r="AW66" s="15">
        <f t="shared" si="3"/>
        <v>9.2199999999999971</v>
      </c>
      <c r="AY66" s="15">
        <f t="shared" si="4"/>
        <v>55</v>
      </c>
      <c r="AZ66" s="15">
        <f t="shared" si="10"/>
        <v>-0.72256799999999699</v>
      </c>
      <c r="BA66" s="15">
        <f t="shared" si="5"/>
        <v>10.021318236739599</v>
      </c>
      <c r="BB66" s="15">
        <f t="shared" si="6"/>
        <v>0.15640000000000001</v>
      </c>
      <c r="BC66" s="15">
        <f t="shared" si="7"/>
        <v>3.8071999999999999</v>
      </c>
    </row>
    <row r="67" spans="45:55" x14ac:dyDescent="0.25">
      <c r="AS67" s="15">
        <f t="shared" si="1"/>
        <v>56</v>
      </c>
      <c r="AT67" s="15">
        <f t="shared" si="8"/>
        <v>7.6990439462737176E-2</v>
      </c>
      <c r="AU67" s="15">
        <f t="shared" si="9"/>
        <v>5.4037655765015771</v>
      </c>
      <c r="AV67" s="15">
        <f t="shared" si="2"/>
        <v>5.6800000000000003E-2</v>
      </c>
      <c r="AW67" s="15">
        <f t="shared" si="3"/>
        <v>9.2767999999999979</v>
      </c>
      <c r="AY67" s="15">
        <f t="shared" si="4"/>
        <v>56</v>
      </c>
      <c r="AZ67" s="15">
        <f t="shared" si="10"/>
        <v>-0.70685999999999694</v>
      </c>
      <c r="BA67" s="15">
        <f t="shared" si="5"/>
        <v>10.133494949695926</v>
      </c>
      <c r="BB67" s="15">
        <f t="shared" si="6"/>
        <v>0.15820000000000001</v>
      </c>
      <c r="BC67" s="15">
        <f t="shared" si="7"/>
        <v>3.9653999999999998</v>
      </c>
    </row>
    <row r="68" spans="45:55" x14ac:dyDescent="0.25">
      <c r="AS68" s="15">
        <f t="shared" si="1"/>
        <v>57</v>
      </c>
      <c r="AT68" s="15">
        <f t="shared" si="8"/>
        <v>8.729257436299416E-2</v>
      </c>
      <c r="AU68" s="15">
        <f t="shared" si="9"/>
        <v>5.1914300875327726</v>
      </c>
      <c r="AV68" s="15">
        <f t="shared" si="2"/>
        <v>5.45E-2</v>
      </c>
      <c r="AW68" s="15">
        <f t="shared" si="3"/>
        <v>9.3312999999999988</v>
      </c>
      <c r="AY68" s="15">
        <f t="shared" si="4"/>
        <v>57</v>
      </c>
      <c r="AZ68" s="15">
        <f t="shared" si="10"/>
        <v>-0.69115199999999688</v>
      </c>
      <c r="BA68" s="15">
        <f t="shared" si="5"/>
        <v>10.235954193232201</v>
      </c>
      <c r="BB68" s="15">
        <f t="shared" si="6"/>
        <v>0.15989999999999999</v>
      </c>
      <c r="BC68" s="15">
        <f t="shared" si="7"/>
        <v>4.1253000000000002</v>
      </c>
    </row>
    <row r="69" spans="45:55" x14ac:dyDescent="0.25">
      <c r="AS69" s="15">
        <f t="shared" si="1"/>
        <v>58</v>
      </c>
      <c r="AT69" s="15">
        <f t="shared" si="8"/>
        <v>9.7594709263251145E-2</v>
      </c>
      <c r="AU69" s="15">
        <f t="shared" si="9"/>
        <v>4.9865439373325815</v>
      </c>
      <c r="AV69" s="15">
        <f t="shared" si="2"/>
        <v>5.2400000000000002E-2</v>
      </c>
      <c r="AW69" s="15">
        <f t="shared" si="3"/>
        <v>9.3836999999999993</v>
      </c>
      <c r="AY69" s="15">
        <f t="shared" si="4"/>
        <v>58</v>
      </c>
      <c r="AZ69" s="15">
        <f t="shared" si="10"/>
        <v>-0.67544399999999682</v>
      </c>
      <c r="BA69" s="15">
        <f t="shared" si="5"/>
        <v>10.328648651117414</v>
      </c>
      <c r="BB69" s="15">
        <f t="shared" si="6"/>
        <v>0.1615</v>
      </c>
      <c r="BC69" s="15">
        <f t="shared" si="7"/>
        <v>4.2868000000000004</v>
      </c>
    </row>
    <row r="70" spans="45:55" x14ac:dyDescent="0.25">
      <c r="AS70" s="15">
        <f t="shared" si="1"/>
        <v>59</v>
      </c>
      <c r="AT70" s="15">
        <f t="shared" si="8"/>
        <v>0.10789684416350813</v>
      </c>
      <c r="AU70" s="15">
        <f t="shared" si="9"/>
        <v>4.7889026807537709</v>
      </c>
      <c r="AV70" s="15">
        <f t="shared" si="2"/>
        <v>5.0299999999999997E-2</v>
      </c>
      <c r="AW70" s="15">
        <f t="shared" si="3"/>
        <v>9.4339999999999993</v>
      </c>
      <c r="AY70" s="15">
        <f t="shared" si="4"/>
        <v>59</v>
      </c>
      <c r="AZ70" s="15">
        <f t="shared" si="10"/>
        <v>-0.65973599999999677</v>
      </c>
      <c r="BA70" s="15">
        <f t="shared" si="5"/>
        <v>10.411556522524817</v>
      </c>
      <c r="BB70" s="15">
        <f t="shared" si="6"/>
        <v>0.1628</v>
      </c>
      <c r="BC70" s="15">
        <f t="shared" si="7"/>
        <v>4.4496000000000002</v>
      </c>
    </row>
    <row r="71" spans="45:55" x14ac:dyDescent="0.25">
      <c r="AS71" s="15">
        <f t="shared" si="1"/>
        <v>60</v>
      </c>
      <c r="AT71" s="15">
        <f t="shared" si="8"/>
        <v>0.11819897906376511</v>
      </c>
      <c r="AU71" s="15">
        <f t="shared" si="9"/>
        <v>4.598303816112959</v>
      </c>
      <c r="AV71" s="15">
        <f t="shared" si="2"/>
        <v>4.8300000000000003E-2</v>
      </c>
      <c r="AW71" s="15">
        <f t="shared" si="3"/>
        <v>9.4822999999999986</v>
      </c>
      <c r="AY71" s="15">
        <f t="shared" si="4"/>
        <v>60</v>
      </c>
      <c r="AZ71" s="15">
        <f t="shared" si="10"/>
        <v>-0.64402799999999671</v>
      </c>
      <c r="BA71" s="15">
        <f t="shared" si="5"/>
        <v>10.484680778135644</v>
      </c>
      <c r="BB71" s="15">
        <f t="shared" si="6"/>
        <v>0.1641</v>
      </c>
      <c r="BC71" s="15">
        <f t="shared" si="7"/>
        <v>4.6137000000000006</v>
      </c>
    </row>
    <row r="72" spans="45:55" x14ac:dyDescent="0.25">
      <c r="AS72" s="15">
        <f t="shared" si="1"/>
        <v>61</v>
      </c>
      <c r="AT72" s="15">
        <f t="shared" si="8"/>
        <v>0.12850111396402211</v>
      </c>
      <c r="AU72" s="15">
        <f t="shared" si="9"/>
        <v>4.4145470336145145</v>
      </c>
      <c r="AV72" s="15">
        <f t="shared" si="2"/>
        <v>4.6399999999999997E-2</v>
      </c>
      <c r="AW72" s="15">
        <f t="shared" si="3"/>
        <v>9.5286999999999988</v>
      </c>
      <c r="AY72" s="15">
        <f t="shared" si="4"/>
        <v>61</v>
      </c>
      <c r="AZ72" s="15">
        <f t="shared" si="10"/>
        <v>-0.62831999999999666</v>
      </c>
      <c r="BA72" s="15">
        <f t="shared" si="5"/>
        <v>10.548048351963644</v>
      </c>
      <c r="BB72" s="15">
        <f t="shared" si="6"/>
        <v>0.1651</v>
      </c>
      <c r="BC72" s="15">
        <f t="shared" si="7"/>
        <v>4.7788000000000004</v>
      </c>
    </row>
    <row r="73" spans="45:55" x14ac:dyDescent="0.25">
      <c r="AS73" s="15">
        <f t="shared" si="1"/>
        <v>62</v>
      </c>
      <c r="AT73" s="15">
        <f t="shared" si="8"/>
        <v>0.13880324886427911</v>
      </c>
      <c r="AU73" s="15">
        <f t="shared" si="9"/>
        <v>4.2374344420269594</v>
      </c>
      <c r="AV73" s="15">
        <f t="shared" si="2"/>
        <v>4.4499999999999998E-2</v>
      </c>
      <c r="AW73" s="15">
        <f t="shared" si="3"/>
        <v>9.5731999999999982</v>
      </c>
      <c r="AY73" s="15">
        <f t="shared" si="4"/>
        <v>62</v>
      </c>
      <c r="AZ73" s="15">
        <f t="shared" si="10"/>
        <v>-0.6126119999999966</v>
      </c>
      <c r="BA73" s="15">
        <f t="shared" si="5"/>
        <v>10.601709274893091</v>
      </c>
      <c r="BB73" s="15">
        <f t="shared" si="6"/>
        <v>0.1661</v>
      </c>
      <c r="BC73" s="15">
        <f t="shared" si="7"/>
        <v>4.9449000000000005</v>
      </c>
    </row>
    <row r="74" spans="45:55" x14ac:dyDescent="0.25">
      <c r="AS74" s="15">
        <f t="shared" si="1"/>
        <v>63</v>
      </c>
      <c r="AT74" s="15">
        <f t="shared" si="8"/>
        <v>0.14910538376453611</v>
      </c>
      <c r="AU74" s="15">
        <f t="shared" si="9"/>
        <v>4.0667707745307133</v>
      </c>
      <c r="AV74" s="15">
        <f t="shared" si="2"/>
        <v>4.2700000000000002E-2</v>
      </c>
      <c r="AW74" s="15">
        <f t="shared" si="3"/>
        <v>9.6158999999999981</v>
      </c>
      <c r="AY74" s="15">
        <f t="shared" si="4"/>
        <v>63</v>
      </c>
      <c r="AZ74" s="15">
        <f t="shared" si="10"/>
        <v>-0.59690399999999655</v>
      </c>
      <c r="BA74" s="15">
        <f t="shared" si="5"/>
        <v>10.64573575596434</v>
      </c>
      <c r="BB74" s="15">
        <f t="shared" si="6"/>
        <v>0.1668</v>
      </c>
      <c r="BC74" s="15">
        <f t="shared" si="7"/>
        <v>5.1117000000000008</v>
      </c>
    </row>
    <row r="75" spans="45:55" x14ac:dyDescent="0.25">
      <c r="AS75" s="15">
        <f t="shared" si="1"/>
        <v>64</v>
      </c>
      <c r="AT75" s="15">
        <f t="shared" si="8"/>
        <v>0.15940751866479311</v>
      </c>
      <c r="AU75" s="15">
        <f t="shared" si="9"/>
        <v>3.9023635746555367</v>
      </c>
      <c r="AV75" s="15">
        <f t="shared" si="2"/>
        <v>4.1000000000000002E-2</v>
      </c>
      <c r="AW75" s="15">
        <f t="shared" si="3"/>
        <v>9.6568999999999985</v>
      </c>
      <c r="AY75" s="15">
        <f t="shared" si="4"/>
        <v>64</v>
      </c>
      <c r="AZ75" s="15">
        <f t="shared" si="10"/>
        <v>-0.58119599999999649</v>
      </c>
      <c r="BA75" s="15">
        <f t="shared" si="5"/>
        <v>10.680221217445974</v>
      </c>
      <c r="BB75" s="15">
        <f t="shared" si="6"/>
        <v>0.16739999999999999</v>
      </c>
      <c r="BC75" s="15">
        <f t="shared" si="7"/>
        <v>5.2791000000000006</v>
      </c>
    </row>
    <row r="76" spans="45:55" x14ac:dyDescent="0.25">
      <c r="AS76" s="15">
        <f t="shared" si="1"/>
        <v>65</v>
      </c>
      <c r="AT76" s="15">
        <f t="shared" si="8"/>
        <v>0.16970965356505011</v>
      </c>
      <c r="AU76" s="15">
        <f t="shared" si="9"/>
        <v>3.7440233632221247</v>
      </c>
      <c r="AV76" s="15">
        <f t="shared" si="2"/>
        <v>3.9300000000000002E-2</v>
      </c>
      <c r="AW76" s="15">
        <f t="shared" si="3"/>
        <v>9.6961999999999993</v>
      </c>
      <c r="AY76" s="15">
        <f t="shared" si="4"/>
        <v>65</v>
      </c>
      <c r="AZ76" s="15">
        <f t="shared" si="10"/>
        <v>-0.56548799999999644</v>
      </c>
      <c r="BA76" s="15">
        <f t="shared" si="5"/>
        <v>10.705279289703185</v>
      </c>
      <c r="BB76" s="15">
        <f t="shared" si="6"/>
        <v>0.16789999999999999</v>
      </c>
      <c r="BC76" s="15">
        <f t="shared" si="7"/>
        <v>5.447000000000001</v>
      </c>
    </row>
    <row r="77" spans="45:55" x14ac:dyDescent="0.25">
      <c r="AS77" s="15">
        <f t="shared" ref="AS77:AS140" si="11">IF(AT77="","",AS76+1)</f>
        <v>66</v>
      </c>
      <c r="AT77" s="15">
        <f t="shared" si="8"/>
        <v>0.1800117884653071</v>
      </c>
      <c r="AU77" s="15">
        <f t="shared" si="9"/>
        <v>3.5915637871951764</v>
      </c>
      <c r="AV77" s="15">
        <f t="shared" ref="AV77:AV140" si="12">IF(AT77="","",ROUNDDOWN(((AU76+AU77)*$AT$7)/2,4))</f>
        <v>3.7699999999999997E-2</v>
      </c>
      <c r="AW77" s="15">
        <f t="shared" ref="AW77:AW140" si="13">IF(AT77="","",AW76+AV77)</f>
        <v>9.7338999999999984</v>
      </c>
      <c r="AY77" s="15">
        <f t="shared" ref="AY77:AY140" si="14">IF(AZ77="","",AY76+1)</f>
        <v>66</v>
      </c>
      <c r="AZ77" s="15">
        <f t="shared" si="10"/>
        <v>-0.54977999999999638</v>
      </c>
      <c r="BA77" s="15">
        <f t="shared" ref="BA77:BA140" si="15">POWER(COS(AZ77),2)*EXP($AQ$3*($A$12/2*SIN(AZ77)-$E$3))</f>
        <v>10.721042771809165</v>
      </c>
      <c r="BB77" s="15">
        <f t="shared" ref="BB77:BB140" si="16">IF(AZ77="","",ROUNDDOWN(((BA76+BA77)*$AZ$7)/2,4))</f>
        <v>0.16819999999999999</v>
      </c>
      <c r="BC77" s="15">
        <f t="shared" ref="BC77:BC140" si="17">IF(AZ77="","",BC76+BB77)</f>
        <v>5.6152000000000006</v>
      </c>
    </row>
    <row r="78" spans="45:55" x14ac:dyDescent="0.25">
      <c r="AS78" s="15">
        <f t="shared" si="11"/>
        <v>67</v>
      </c>
      <c r="AT78" s="15">
        <f t="shared" ref="AT78:AT141" si="18">AT77+$AT$7</f>
        <v>0.1903139233655641</v>
      </c>
      <c r="AU78" s="15">
        <f t="shared" ref="AU78:AU141" si="19">POWER(COS(AT78),2)*EXP($AQ$3*($A$16/2*SIN(AT78)-$E$3))</f>
        <v>3.4448017513452718</v>
      </c>
      <c r="AV78" s="15">
        <f t="shared" si="12"/>
        <v>3.6200000000000003E-2</v>
      </c>
      <c r="AW78" s="15">
        <f t="shared" si="13"/>
        <v>9.7700999999999976</v>
      </c>
      <c r="AY78" s="15">
        <f t="shared" si="14"/>
        <v>67</v>
      </c>
      <c r="AZ78" s="15">
        <f t="shared" ref="AZ78:AZ141" si="20">AZ77+$AZ$7</f>
        <v>-0.53407199999999633</v>
      </c>
      <c r="BA78" s="15">
        <f t="shared" si="15"/>
        <v>10.727662563753103</v>
      </c>
      <c r="BB78" s="15">
        <f t="shared" si="16"/>
        <v>0.16839999999999999</v>
      </c>
      <c r="BC78" s="15">
        <f t="shared" si="17"/>
        <v>5.7836000000000007</v>
      </c>
    </row>
    <row r="79" spans="45:55" x14ac:dyDescent="0.25">
      <c r="AS79" s="15">
        <f t="shared" si="11"/>
        <v>68</v>
      </c>
      <c r="AT79" s="15">
        <f t="shared" si="18"/>
        <v>0.2006160582658211</v>
      </c>
      <c r="AU79" s="15">
        <f t="shared" si="19"/>
        <v>3.3035575336043088</v>
      </c>
      <c r="AV79" s="15">
        <f t="shared" si="12"/>
        <v>3.4700000000000002E-2</v>
      </c>
      <c r="AW79" s="15">
        <f t="shared" si="13"/>
        <v>9.8047999999999984</v>
      </c>
      <c r="AY79" s="15">
        <f t="shared" si="14"/>
        <v>68</v>
      </c>
      <c r="AZ79" s="15">
        <f t="shared" si="20"/>
        <v>-0.51836399999999627</v>
      </c>
      <c r="BA79" s="15">
        <f t="shared" si="15"/>
        <v>10.725306575976072</v>
      </c>
      <c r="BB79" s="15">
        <f t="shared" si="16"/>
        <v>0.16839999999999999</v>
      </c>
      <c r="BC79" s="15">
        <f t="shared" si="17"/>
        <v>5.9520000000000008</v>
      </c>
    </row>
    <row r="80" spans="45:55" x14ac:dyDescent="0.25">
      <c r="AS80" s="15">
        <f t="shared" si="11"/>
        <v>69</v>
      </c>
      <c r="AT80" s="15">
        <f t="shared" si="18"/>
        <v>0.2109181931660781</v>
      </c>
      <c r="AU80" s="15">
        <f t="shared" si="19"/>
        <v>3.167654884984382</v>
      </c>
      <c r="AV80" s="15">
        <f t="shared" si="12"/>
        <v>3.3300000000000003E-2</v>
      </c>
      <c r="AW80" s="15">
        <f t="shared" si="13"/>
        <v>9.838099999999999</v>
      </c>
      <c r="AY80" s="15">
        <f t="shared" si="14"/>
        <v>69</v>
      </c>
      <c r="AZ80" s="15">
        <f t="shared" si="20"/>
        <v>-0.50265599999999622</v>
      </c>
      <c r="BA80" s="15">
        <f t="shared" si="15"/>
        <v>10.714158621817248</v>
      </c>
      <c r="BB80" s="15">
        <f t="shared" si="16"/>
        <v>0.16830000000000001</v>
      </c>
      <c r="BC80" s="15">
        <f t="shared" si="17"/>
        <v>6.1203000000000012</v>
      </c>
    </row>
    <row r="81" spans="45:55" x14ac:dyDescent="0.25">
      <c r="AS81" s="15">
        <f t="shared" si="11"/>
        <v>70</v>
      </c>
      <c r="AT81" s="15">
        <f t="shared" si="18"/>
        <v>0.2212203280663351</v>
      </c>
      <c r="AU81" s="15">
        <f t="shared" si="19"/>
        <v>3.036921114912932</v>
      </c>
      <c r="AV81" s="15">
        <f t="shared" si="12"/>
        <v>3.1899999999999998E-2</v>
      </c>
      <c r="AW81" s="15">
        <f t="shared" si="13"/>
        <v>9.8699999999999992</v>
      </c>
      <c r="AY81" s="15">
        <f t="shared" si="14"/>
        <v>70</v>
      </c>
      <c r="AZ81" s="15">
        <f t="shared" si="20"/>
        <v>-0.48694799999999622</v>
      </c>
      <c r="BA81" s="15">
        <f t="shared" si="15"/>
        <v>10.694417298279806</v>
      </c>
      <c r="BB81" s="15">
        <f t="shared" si="16"/>
        <v>0.1681</v>
      </c>
      <c r="BC81" s="15">
        <f t="shared" si="17"/>
        <v>6.2884000000000011</v>
      </c>
    </row>
    <row r="82" spans="45:55" x14ac:dyDescent="0.25">
      <c r="AS82" s="15">
        <f t="shared" si="11"/>
        <v>71</v>
      </c>
      <c r="AT82" s="15">
        <f t="shared" si="18"/>
        <v>0.2315224629665921</v>
      </c>
      <c r="AU82" s="15">
        <f t="shared" si="19"/>
        <v>2.9111871628183277</v>
      </c>
      <c r="AV82" s="15">
        <f t="shared" si="12"/>
        <v>3.0599999999999999E-2</v>
      </c>
      <c r="AW82" s="15">
        <f t="shared" si="13"/>
        <v>9.900599999999999</v>
      </c>
      <c r="AY82" s="15">
        <f t="shared" si="14"/>
        <v>71</v>
      </c>
      <c r="AZ82" s="15">
        <f t="shared" si="20"/>
        <v>-0.47123999999999622</v>
      </c>
      <c r="BA82" s="15">
        <f t="shared" si="15"/>
        <v>10.666294860331009</v>
      </c>
      <c r="BB82" s="15">
        <f t="shared" si="16"/>
        <v>0.16769999999999999</v>
      </c>
      <c r="BC82" s="15">
        <f t="shared" si="17"/>
        <v>6.4561000000000011</v>
      </c>
    </row>
    <row r="83" spans="45:55" x14ac:dyDescent="0.25">
      <c r="AS83" s="15">
        <f t="shared" si="11"/>
        <v>72</v>
      </c>
      <c r="AT83" s="15">
        <f t="shared" si="18"/>
        <v>0.24182459786684909</v>
      </c>
      <c r="AU83" s="15">
        <f t="shared" si="19"/>
        <v>2.7902876567795705</v>
      </c>
      <c r="AV83" s="15">
        <f t="shared" si="12"/>
        <v>2.93E-2</v>
      </c>
      <c r="AW83" s="15">
        <f t="shared" si="13"/>
        <v>9.9298999999999982</v>
      </c>
      <c r="AY83" s="15">
        <f t="shared" si="14"/>
        <v>72</v>
      </c>
      <c r="AZ83" s="15">
        <f t="shared" si="20"/>
        <v>-0.45553199999999622</v>
      </c>
      <c r="BA83" s="15">
        <f t="shared" si="15"/>
        <v>10.630016093736089</v>
      </c>
      <c r="BB83" s="15">
        <f t="shared" si="16"/>
        <v>0.16719999999999999</v>
      </c>
      <c r="BC83" s="15">
        <f t="shared" si="17"/>
        <v>6.6233000000000013</v>
      </c>
    </row>
    <row r="84" spans="45:55" x14ac:dyDescent="0.25">
      <c r="AS84" s="15">
        <f t="shared" si="11"/>
        <v>73</v>
      </c>
      <c r="AT84" s="15">
        <f t="shared" si="18"/>
        <v>0.25212673276710607</v>
      </c>
      <c r="AU84" s="15">
        <f t="shared" si="19"/>
        <v>2.6740609600321457</v>
      </c>
      <c r="AV84" s="15">
        <f t="shared" si="12"/>
        <v>2.81E-2</v>
      </c>
      <c r="AW84" s="15">
        <f t="shared" si="13"/>
        <v>9.9579999999999984</v>
      </c>
      <c r="AY84" s="15">
        <f t="shared" si="14"/>
        <v>73</v>
      </c>
      <c r="AZ84" s="15">
        <f t="shared" si="20"/>
        <v>-0.43982399999999622</v>
      </c>
      <c r="BA84" s="15">
        <f t="shared" si="15"/>
        <v>10.585817191194069</v>
      </c>
      <c r="BB84" s="15">
        <f t="shared" si="16"/>
        <v>0.1666</v>
      </c>
      <c r="BC84" s="15">
        <f t="shared" si="17"/>
        <v>6.7899000000000012</v>
      </c>
    </row>
    <row r="85" spans="45:55" x14ac:dyDescent="0.25">
      <c r="AS85" s="15">
        <f t="shared" si="11"/>
        <v>74</v>
      </c>
      <c r="AT85" s="15">
        <f t="shared" si="18"/>
        <v>0.26242886766736306</v>
      </c>
      <c r="AU85" s="15">
        <f t="shared" si="19"/>
        <v>2.562349206099118</v>
      </c>
      <c r="AV85" s="15">
        <f t="shared" si="12"/>
        <v>2.69E-2</v>
      </c>
      <c r="AW85" s="15">
        <f t="shared" si="13"/>
        <v>9.9848999999999979</v>
      </c>
      <c r="AY85" s="15">
        <f t="shared" si="14"/>
        <v>74</v>
      </c>
      <c r="AZ85" s="15">
        <f t="shared" si="20"/>
        <v>-0.42411599999999622</v>
      </c>
      <c r="BA85" s="15">
        <f t="shared" si="15"/>
        <v>10.533944636296958</v>
      </c>
      <c r="BB85" s="15">
        <f t="shared" si="16"/>
        <v>0.1658</v>
      </c>
      <c r="BC85" s="15">
        <f t="shared" si="17"/>
        <v>6.9557000000000011</v>
      </c>
    </row>
    <row r="86" spans="45:55" x14ac:dyDescent="0.25">
      <c r="AS86" s="15">
        <f t="shared" si="11"/>
        <v>75</v>
      </c>
      <c r="AT86" s="15">
        <f t="shared" si="18"/>
        <v>0.27273100256762006</v>
      </c>
      <c r="AU86" s="15">
        <f t="shared" si="19"/>
        <v>2.4549983232927595</v>
      </c>
      <c r="AV86" s="15">
        <f t="shared" si="12"/>
        <v>2.58E-2</v>
      </c>
      <c r="AW86" s="15">
        <f t="shared" si="13"/>
        <v>10.010699999999998</v>
      </c>
      <c r="AY86" s="15">
        <f t="shared" si="14"/>
        <v>75</v>
      </c>
      <c r="AZ86" s="15">
        <f t="shared" si="20"/>
        <v>-0.40840799999999622</v>
      </c>
      <c r="BA86" s="15">
        <f t="shared" si="15"/>
        <v>10.474654099574664</v>
      </c>
      <c r="BB86" s="15">
        <f t="shared" si="16"/>
        <v>0.16500000000000001</v>
      </c>
      <c r="BC86" s="15">
        <f t="shared" si="17"/>
        <v>7.1207000000000011</v>
      </c>
    </row>
    <row r="87" spans="45:55" x14ac:dyDescent="0.25">
      <c r="AS87" s="15">
        <f t="shared" si="11"/>
        <v>76</v>
      </c>
      <c r="AT87" s="15">
        <f t="shared" si="18"/>
        <v>0.28303313746787706</v>
      </c>
      <c r="AU87" s="15">
        <f t="shared" si="19"/>
        <v>2.3518580493073227</v>
      </c>
      <c r="AV87" s="15">
        <f t="shared" si="12"/>
        <v>2.47E-2</v>
      </c>
      <c r="AW87" s="15">
        <f t="shared" si="13"/>
        <v>10.035399999999997</v>
      </c>
      <c r="AY87" s="15">
        <f t="shared" si="14"/>
        <v>76</v>
      </c>
      <c r="AZ87" s="15">
        <f t="shared" si="20"/>
        <v>-0.39269999999999622</v>
      </c>
      <c r="BA87" s="15">
        <f t="shared" si="15"/>
        <v>10.40820935061889</v>
      </c>
      <c r="BB87" s="15">
        <f t="shared" si="16"/>
        <v>0.16400000000000001</v>
      </c>
      <c r="BC87" s="15">
        <f t="shared" si="17"/>
        <v>7.2847000000000008</v>
      </c>
    </row>
    <row r="88" spans="45:55" x14ac:dyDescent="0.25">
      <c r="AS88" s="15">
        <f t="shared" si="11"/>
        <v>77</v>
      </c>
      <c r="AT88" s="15">
        <f t="shared" si="18"/>
        <v>0.29333527236813406</v>
      </c>
      <c r="AU88" s="15">
        <f t="shared" si="19"/>
        <v>2.2527819365983781</v>
      </c>
      <c r="AV88" s="15">
        <f t="shared" si="12"/>
        <v>2.3699999999999999E-2</v>
      </c>
      <c r="AW88" s="15">
        <f t="shared" si="13"/>
        <v>10.059099999999997</v>
      </c>
      <c r="AY88" s="15">
        <f t="shared" si="14"/>
        <v>77</v>
      </c>
      <c r="AZ88" s="15">
        <f t="shared" si="20"/>
        <v>-0.37699199999999622</v>
      </c>
      <c r="BA88" s="15">
        <f t="shared" si="15"/>
        <v>10.334881190002294</v>
      </c>
      <c r="BB88" s="15">
        <f t="shared" si="16"/>
        <v>0.16289999999999999</v>
      </c>
      <c r="BC88" s="15">
        <f t="shared" si="17"/>
        <v>7.4476000000000004</v>
      </c>
    </row>
    <row r="89" spans="45:55" x14ac:dyDescent="0.25">
      <c r="AS89" s="15">
        <f t="shared" si="11"/>
        <v>78</v>
      </c>
      <c r="AT89" s="15">
        <f t="shared" si="18"/>
        <v>0.30363740726839106</v>
      </c>
      <c r="AU89" s="15">
        <f t="shared" si="19"/>
        <v>2.1576273492184157</v>
      </c>
      <c r="AV89" s="15">
        <f t="shared" si="12"/>
        <v>2.2700000000000001E-2</v>
      </c>
      <c r="AW89" s="15">
        <f t="shared" si="13"/>
        <v>10.081799999999998</v>
      </c>
      <c r="AY89" s="15">
        <f t="shared" si="14"/>
        <v>78</v>
      </c>
      <c r="AZ89" s="15">
        <f t="shared" si="20"/>
        <v>-0.36128399999999622</v>
      </c>
      <c r="BA89" s="15">
        <f t="shared" si="15"/>
        <v>10.254946404426102</v>
      </c>
      <c r="BB89" s="15">
        <f t="shared" si="16"/>
        <v>0.16170000000000001</v>
      </c>
      <c r="BC89" s="15">
        <f t="shared" si="17"/>
        <v>7.6093000000000002</v>
      </c>
    </row>
    <row r="90" spans="45:55" x14ac:dyDescent="0.25">
      <c r="AS90" s="15">
        <f t="shared" si="11"/>
        <v>79</v>
      </c>
      <c r="AT90" s="15">
        <f t="shared" si="18"/>
        <v>0.31393954216864806</v>
      </c>
      <c r="AU90" s="15">
        <f t="shared" si="19"/>
        <v>2.0662554517524225</v>
      </c>
      <c r="AV90" s="15">
        <f t="shared" si="12"/>
        <v>2.1700000000000001E-2</v>
      </c>
      <c r="AW90" s="15">
        <f t="shared" si="13"/>
        <v>10.103499999999997</v>
      </c>
      <c r="AY90" s="15">
        <f t="shared" si="14"/>
        <v>79</v>
      </c>
      <c r="AZ90" s="15">
        <f t="shared" si="20"/>
        <v>-0.34557599999999622</v>
      </c>
      <c r="BA90" s="15">
        <f t="shared" si="15"/>
        <v>10.168686748243246</v>
      </c>
      <c r="BB90" s="15">
        <f t="shared" si="16"/>
        <v>0.16039999999999999</v>
      </c>
      <c r="BC90" s="15">
        <f t="shared" si="17"/>
        <v>7.7697000000000003</v>
      </c>
    </row>
    <row r="91" spans="45:55" x14ac:dyDescent="0.25">
      <c r="AS91" s="15">
        <f t="shared" si="11"/>
        <v>80</v>
      </c>
      <c r="AT91" s="15">
        <f t="shared" si="18"/>
        <v>0.32424167706890505</v>
      </c>
      <c r="AU91" s="15">
        <f t="shared" si="19"/>
        <v>1.9785311909709753</v>
      </c>
      <c r="AV91" s="15">
        <f t="shared" si="12"/>
        <v>2.0799999999999999E-2</v>
      </c>
      <c r="AW91" s="15">
        <f t="shared" si="13"/>
        <v>10.124299999999996</v>
      </c>
      <c r="AY91" s="15">
        <f t="shared" si="14"/>
        <v>80</v>
      </c>
      <c r="AZ91" s="15">
        <f t="shared" si="20"/>
        <v>-0.32986799999999622</v>
      </c>
      <c r="BA91" s="15">
        <f t="shared" si="15"/>
        <v>10.076387954215807</v>
      </c>
      <c r="BB91" s="15">
        <f t="shared" si="16"/>
        <v>0.159</v>
      </c>
      <c r="BC91" s="15">
        <f t="shared" si="17"/>
        <v>7.9287000000000001</v>
      </c>
    </row>
    <row r="92" spans="45:55" x14ac:dyDescent="0.25">
      <c r="AS92" s="15">
        <f t="shared" si="11"/>
        <v>81</v>
      </c>
      <c r="AT92" s="15">
        <f t="shared" si="18"/>
        <v>0.33454381196916205</v>
      </c>
      <c r="AU92" s="15">
        <f t="shared" si="19"/>
        <v>1.8943232707921633</v>
      </c>
      <c r="AV92" s="15">
        <f t="shared" si="12"/>
        <v>1.9900000000000001E-2</v>
      </c>
      <c r="AW92" s="15">
        <f t="shared" si="13"/>
        <v>10.144199999999996</v>
      </c>
      <c r="AY92" s="15">
        <f t="shared" si="14"/>
        <v>81</v>
      </c>
      <c r="AZ92" s="15">
        <f t="shared" si="20"/>
        <v>-0.31415999999999622</v>
      </c>
      <c r="BA92" s="15">
        <f t="shared" si="15"/>
        <v>9.9783387760777309</v>
      </c>
      <c r="BB92" s="15">
        <f t="shared" si="16"/>
        <v>0.1575</v>
      </c>
      <c r="BC92" s="15">
        <f t="shared" si="17"/>
        <v>8.0861999999999998</v>
      </c>
    </row>
    <row r="93" spans="45:55" x14ac:dyDescent="0.25">
      <c r="AS93" s="15">
        <f t="shared" si="11"/>
        <v>82</v>
      </c>
      <c r="AT93" s="15">
        <f t="shared" si="18"/>
        <v>0.34484594686941905</v>
      </c>
      <c r="AU93" s="15">
        <f t="shared" si="19"/>
        <v>1.8135041211174872</v>
      </c>
      <c r="AV93" s="15">
        <f t="shared" si="12"/>
        <v>1.9E-2</v>
      </c>
      <c r="AW93" s="15">
        <f t="shared" si="13"/>
        <v>10.163199999999996</v>
      </c>
      <c r="AY93" s="15">
        <f t="shared" si="14"/>
        <v>82</v>
      </c>
      <c r="AZ93" s="15">
        <f t="shared" si="20"/>
        <v>-0.29845199999999622</v>
      </c>
      <c r="BA93" s="15">
        <f t="shared" si="15"/>
        <v>9.8748300651879628</v>
      </c>
      <c r="BB93" s="15">
        <f t="shared" si="16"/>
        <v>0.15590000000000001</v>
      </c>
      <c r="BC93" s="15">
        <f t="shared" si="17"/>
        <v>8.2421000000000006</v>
      </c>
    </row>
    <row r="94" spans="45:55" x14ac:dyDescent="0.25">
      <c r="AS94" s="15">
        <f t="shared" si="11"/>
        <v>83</v>
      </c>
      <c r="AT94" s="15">
        <f t="shared" si="18"/>
        <v>0.35514808176967605</v>
      </c>
      <c r="AU94" s="15">
        <f t="shared" si="19"/>
        <v>1.7359498610808914</v>
      </c>
      <c r="AV94" s="15">
        <f t="shared" si="12"/>
        <v>1.8200000000000001E-2</v>
      </c>
      <c r="AW94" s="15">
        <f t="shared" si="13"/>
        <v>10.181399999999996</v>
      </c>
      <c r="AY94" s="15">
        <f t="shared" si="14"/>
        <v>83</v>
      </c>
      <c r="AZ94" s="15">
        <f t="shared" si="20"/>
        <v>-0.28274399999999622</v>
      </c>
      <c r="BA94" s="15">
        <f t="shared" si="15"/>
        <v>9.7661538832768535</v>
      </c>
      <c r="BB94" s="15">
        <f t="shared" si="16"/>
        <v>0.1542</v>
      </c>
      <c r="BC94" s="15">
        <f t="shared" si="17"/>
        <v>8.3963000000000001</v>
      </c>
    </row>
    <row r="95" spans="45:55" x14ac:dyDescent="0.25">
      <c r="AS95" s="15">
        <f t="shared" si="11"/>
        <v>84</v>
      </c>
      <c r="AT95" s="15">
        <f t="shared" si="18"/>
        <v>0.36545021666993305</v>
      </c>
      <c r="AU95" s="15">
        <f t="shared" si="19"/>
        <v>1.6615402572243141</v>
      </c>
      <c r="AV95" s="15">
        <f t="shared" si="12"/>
        <v>1.7500000000000002E-2</v>
      </c>
      <c r="AW95" s="15">
        <f t="shared" si="13"/>
        <v>10.198899999999997</v>
      </c>
      <c r="AY95" s="15">
        <f t="shared" si="14"/>
        <v>84</v>
      </c>
      <c r="AZ95" s="15">
        <f t="shared" si="20"/>
        <v>-0.26703599999999622</v>
      </c>
      <c r="BA95" s="15">
        <f t="shared" si="15"/>
        <v>9.652602653011721</v>
      </c>
      <c r="BB95" s="15">
        <f t="shared" si="16"/>
        <v>0.1525</v>
      </c>
      <c r="BC95" s="15">
        <f t="shared" si="17"/>
        <v>8.5488</v>
      </c>
    </row>
    <row r="96" spans="45:55" x14ac:dyDescent="0.25">
      <c r="AS96" s="15">
        <f t="shared" si="11"/>
        <v>85</v>
      </c>
      <c r="AT96" s="15">
        <f t="shared" si="18"/>
        <v>0.37575235157019005</v>
      </c>
      <c r="AU96" s="15">
        <f t="shared" si="19"/>
        <v>1.590158677087756</v>
      </c>
      <c r="AV96" s="15">
        <f t="shared" si="12"/>
        <v>1.67E-2</v>
      </c>
      <c r="AW96" s="15">
        <f t="shared" si="13"/>
        <v>10.215599999999997</v>
      </c>
      <c r="AY96" s="15">
        <f t="shared" si="14"/>
        <v>85</v>
      </c>
      <c r="AZ96" s="15">
        <f t="shared" si="20"/>
        <v>-0.25132799999999622</v>
      </c>
      <c r="BA96" s="15">
        <f t="shared" si="15"/>
        <v>9.5344683478368779</v>
      </c>
      <c r="BB96" s="15">
        <f t="shared" si="16"/>
        <v>0.15060000000000001</v>
      </c>
      <c r="BC96" s="15">
        <f t="shared" si="17"/>
        <v>8.6994000000000007</v>
      </c>
    </row>
    <row r="97" spans="45:55" x14ac:dyDescent="0.25">
      <c r="AS97" s="15">
        <f t="shared" si="11"/>
        <v>86</v>
      </c>
      <c r="AT97" s="15">
        <f t="shared" si="18"/>
        <v>0.38605448647044704</v>
      </c>
      <c r="AU97" s="15">
        <f t="shared" si="19"/>
        <v>1.5216920386768402</v>
      </c>
      <c r="AV97" s="15">
        <f t="shared" si="12"/>
        <v>1.6E-2</v>
      </c>
      <c r="AW97" s="15">
        <f t="shared" si="13"/>
        <v>10.231599999999997</v>
      </c>
      <c r="AY97" s="15">
        <f t="shared" si="14"/>
        <v>86</v>
      </c>
      <c r="AZ97" s="15">
        <f t="shared" si="20"/>
        <v>-0.23561999999999622</v>
      </c>
      <c r="BA97" s="15">
        <f t="shared" si="15"/>
        <v>9.412041722280799</v>
      </c>
      <c r="BB97" s="15">
        <f t="shared" si="16"/>
        <v>0.14879999999999999</v>
      </c>
      <c r="BC97" s="15">
        <f t="shared" si="17"/>
        <v>8.8482000000000003</v>
      </c>
    </row>
    <row r="98" spans="45:55" x14ac:dyDescent="0.25">
      <c r="AS98" s="15">
        <f t="shared" si="11"/>
        <v>87</v>
      </c>
      <c r="AT98" s="15">
        <f t="shared" si="18"/>
        <v>0.39635662137070404</v>
      </c>
      <c r="AU98" s="15">
        <f t="shared" si="19"/>
        <v>1.4560307562463093</v>
      </c>
      <c r="AV98" s="15">
        <f t="shared" si="12"/>
        <v>1.5299999999999999E-2</v>
      </c>
      <c r="AW98" s="15">
        <f t="shared" si="13"/>
        <v>10.246899999999997</v>
      </c>
      <c r="AY98" s="15">
        <f t="shared" si="14"/>
        <v>87</v>
      </c>
      <c r="AZ98" s="15">
        <f t="shared" si="20"/>
        <v>-0.21991199999999622</v>
      </c>
      <c r="BA98" s="15">
        <f t="shared" si="15"/>
        <v>9.2856115836693665</v>
      </c>
      <c r="BB98" s="15">
        <f t="shared" si="16"/>
        <v>0.14680000000000001</v>
      </c>
      <c r="BC98" s="15">
        <f t="shared" si="17"/>
        <v>8.995000000000001</v>
      </c>
    </row>
    <row r="99" spans="45:55" x14ac:dyDescent="0.25">
      <c r="AS99" s="15">
        <f t="shared" si="11"/>
        <v>88</v>
      </c>
      <c r="AT99" s="15">
        <f t="shared" si="18"/>
        <v>0.40665875627096104</v>
      </c>
      <c r="AU99" s="15">
        <f t="shared" si="19"/>
        <v>1.3930686828139065</v>
      </c>
      <c r="AV99" s="15">
        <f t="shared" si="12"/>
        <v>1.46E-2</v>
      </c>
      <c r="AW99" s="15">
        <f t="shared" si="13"/>
        <v>10.261499999999996</v>
      </c>
      <c r="AY99" s="15">
        <f t="shared" si="14"/>
        <v>88</v>
      </c>
      <c r="AZ99" s="15">
        <f t="shared" si="20"/>
        <v>-0.20420399999999622</v>
      </c>
      <c r="BA99" s="15">
        <f t="shared" si="15"/>
        <v>9.1554641059402222</v>
      </c>
      <c r="BB99" s="15">
        <f t="shared" si="16"/>
        <v>0.14480000000000001</v>
      </c>
      <c r="BC99" s="15">
        <f t="shared" si="17"/>
        <v>9.139800000000001</v>
      </c>
    </row>
    <row r="100" spans="45:55" x14ac:dyDescent="0.25">
      <c r="AS100" s="15">
        <f t="shared" si="11"/>
        <v>89</v>
      </c>
      <c r="AT100" s="15">
        <f t="shared" si="18"/>
        <v>0.41696089117121804</v>
      </c>
      <c r="AU100" s="15">
        <f t="shared" si="19"/>
        <v>1.3327030497956622</v>
      </c>
      <c r="AV100" s="15">
        <f t="shared" si="12"/>
        <v>1.4E-2</v>
      </c>
      <c r="AW100" s="15">
        <f t="shared" si="13"/>
        <v>10.275499999999996</v>
      </c>
      <c r="AY100" s="15">
        <f t="shared" si="14"/>
        <v>89</v>
      </c>
      <c r="AZ100" s="15">
        <f t="shared" si="20"/>
        <v>-0.18849599999999622</v>
      </c>
      <c r="BA100" s="15">
        <f t="shared" si="15"/>
        <v>9.0218821860203509</v>
      </c>
      <c r="BB100" s="15">
        <f t="shared" si="16"/>
        <v>0.14269999999999999</v>
      </c>
      <c r="BC100" s="15">
        <f t="shared" si="17"/>
        <v>9.2825000000000006</v>
      </c>
    </row>
    <row r="101" spans="45:55" x14ac:dyDescent="0.25">
      <c r="AS101" s="15">
        <f t="shared" si="11"/>
        <v>90</v>
      </c>
      <c r="AT101" s="15">
        <f t="shared" si="18"/>
        <v>0.42726302607147504</v>
      </c>
      <c r="AU101" s="15">
        <f t="shared" si="19"/>
        <v>1.2748344041307891</v>
      </c>
      <c r="AV101" s="15">
        <f t="shared" si="12"/>
        <v>1.34E-2</v>
      </c>
      <c r="AW101" s="15">
        <f t="shared" si="13"/>
        <v>10.288899999999996</v>
      </c>
      <c r="AY101" s="15">
        <f t="shared" si="14"/>
        <v>90</v>
      </c>
      <c r="AZ101" s="15">
        <f t="shared" si="20"/>
        <v>-0.17278799999999622</v>
      </c>
      <c r="BA101" s="15">
        <f t="shared" si="15"/>
        <v>8.8851448430073923</v>
      </c>
      <c r="BB101" s="15">
        <f t="shared" si="16"/>
        <v>0.1406</v>
      </c>
      <c r="BC101" s="15">
        <f t="shared" si="17"/>
        <v>9.4230999999999998</v>
      </c>
    </row>
    <row r="102" spans="45:55" x14ac:dyDescent="0.25">
      <c r="AS102" s="15">
        <f t="shared" si="11"/>
        <v>91</v>
      </c>
      <c r="AT102" s="15">
        <f t="shared" si="18"/>
        <v>0.43756516097173204</v>
      </c>
      <c r="AU102" s="15">
        <f t="shared" si="19"/>
        <v>1.2193665432422649</v>
      </c>
      <c r="AV102" s="15">
        <f t="shared" si="12"/>
        <v>1.2800000000000001E-2</v>
      </c>
      <c r="AW102" s="15">
        <f t="shared" si="13"/>
        <v>10.301699999999997</v>
      </c>
      <c r="AY102" s="15">
        <f t="shared" si="14"/>
        <v>91</v>
      </c>
      <c r="AZ102" s="15">
        <f t="shared" si="20"/>
        <v>-0.15707999999999622</v>
      </c>
      <c r="BA102" s="15">
        <f t="shared" si="15"/>
        <v>8.745526660185849</v>
      </c>
      <c r="BB102" s="15">
        <f t="shared" si="16"/>
        <v>0.1384</v>
      </c>
      <c r="BC102" s="15">
        <f t="shared" si="17"/>
        <v>9.5615000000000006</v>
      </c>
    </row>
    <row r="103" spans="45:55" x14ac:dyDescent="0.25">
      <c r="AS103" s="15">
        <f t="shared" si="11"/>
        <v>92</v>
      </c>
      <c r="AT103" s="15">
        <f t="shared" si="18"/>
        <v>0.44786729587198904</v>
      </c>
      <c r="AU103" s="15">
        <f t="shared" si="19"/>
        <v>1.166206448157695</v>
      </c>
      <c r="AV103" s="15">
        <f t="shared" si="12"/>
        <v>1.2200000000000001E-2</v>
      </c>
      <c r="AW103" s="15">
        <f t="shared" si="13"/>
        <v>10.313899999999997</v>
      </c>
      <c r="AY103" s="15">
        <f t="shared" si="14"/>
        <v>92</v>
      </c>
      <c r="AZ103" s="15">
        <f t="shared" si="20"/>
        <v>-0.14137199999999622</v>
      </c>
      <c r="BA103" s="15">
        <f t="shared" si="15"/>
        <v>8.6032972697125913</v>
      </c>
      <c r="BB103" s="15">
        <f t="shared" si="16"/>
        <v>0.13619999999999999</v>
      </c>
      <c r="BC103" s="15">
        <f t="shared" si="17"/>
        <v>9.6977000000000011</v>
      </c>
    </row>
    <row r="104" spans="45:55" x14ac:dyDescent="0.25">
      <c r="AS104" s="15">
        <f t="shared" si="11"/>
        <v>93</v>
      </c>
      <c r="AT104" s="15">
        <f t="shared" si="18"/>
        <v>0.45816943077224603</v>
      </c>
      <c r="AU104" s="15">
        <f t="shared" si="19"/>
        <v>1.1152642150943068</v>
      </c>
      <c r="AV104" s="15">
        <f t="shared" si="12"/>
        <v>1.17E-2</v>
      </c>
      <c r="AW104" s="15">
        <f t="shared" si="13"/>
        <v>10.325599999999996</v>
      </c>
      <c r="AY104" s="15">
        <f t="shared" si="14"/>
        <v>93</v>
      </c>
      <c r="AZ104" s="15">
        <f t="shared" si="20"/>
        <v>-0.12566399999999622</v>
      </c>
      <c r="BA104" s="15">
        <f t="shared" si="15"/>
        <v>8.4587208796221223</v>
      </c>
      <c r="BB104" s="15">
        <f t="shared" si="16"/>
        <v>0.13400000000000001</v>
      </c>
      <c r="BC104" s="15">
        <f t="shared" si="17"/>
        <v>9.8317000000000014</v>
      </c>
    </row>
    <row r="105" spans="45:55" x14ac:dyDescent="0.25">
      <c r="AS105" s="15">
        <f t="shared" si="11"/>
        <v>94</v>
      </c>
      <c r="AT105" s="15">
        <f t="shared" si="18"/>
        <v>0.46847156567250303</v>
      </c>
      <c r="AU105" s="15">
        <f t="shared" si="19"/>
        <v>1.0664529857918805</v>
      </c>
      <c r="AV105" s="15">
        <f t="shared" si="12"/>
        <v>1.12E-2</v>
      </c>
      <c r="AW105" s="15">
        <f t="shared" si="13"/>
        <v>10.336799999999997</v>
      </c>
      <c r="AY105" s="15">
        <f t="shared" si="14"/>
        <v>94</v>
      </c>
      <c r="AZ105" s="15">
        <f t="shared" si="20"/>
        <v>-0.10995599999999622</v>
      </c>
      <c r="BA105" s="15">
        <f t="shared" si="15"/>
        <v>8.3120558426316329</v>
      </c>
      <c r="BB105" s="15">
        <f t="shared" si="16"/>
        <v>0.13170000000000001</v>
      </c>
      <c r="BC105" s="15">
        <f t="shared" si="17"/>
        <v>9.9634000000000018</v>
      </c>
    </row>
    <row r="106" spans="45:55" x14ac:dyDescent="0.25">
      <c r="AS106" s="15">
        <f t="shared" si="11"/>
        <v>95</v>
      </c>
      <c r="AT106" s="15">
        <f t="shared" si="18"/>
        <v>0.47877370057276003</v>
      </c>
      <c r="AU106" s="15">
        <f t="shared" si="19"/>
        <v>1.0196888768581607</v>
      </c>
      <c r="AV106" s="15">
        <f t="shared" si="12"/>
        <v>1.0699999999999999E-2</v>
      </c>
      <c r="AW106" s="15">
        <f t="shared" si="13"/>
        <v>10.347499999999997</v>
      </c>
      <c r="AY106" s="15">
        <f t="shared" si="14"/>
        <v>95</v>
      </c>
      <c r="AZ106" s="15">
        <f t="shared" si="20"/>
        <v>-9.4247999999996224E-2</v>
      </c>
      <c r="BA106" s="15">
        <f t="shared" si="15"/>
        <v>8.1635542660685303</v>
      </c>
      <c r="BB106" s="15">
        <f t="shared" si="16"/>
        <v>0.1293</v>
      </c>
      <c r="BC106" s="15">
        <f t="shared" si="17"/>
        <v>10.092700000000002</v>
      </c>
    </row>
    <row r="107" spans="45:55" x14ac:dyDescent="0.25">
      <c r="AS107" s="15">
        <f t="shared" si="11"/>
        <v>96</v>
      </c>
      <c r="AT107" s="15">
        <f t="shared" si="18"/>
        <v>0.48907583547301703</v>
      </c>
      <c r="AU107" s="15">
        <f t="shared" si="19"/>
        <v>0.97489090837271664</v>
      </c>
      <c r="AV107" s="15">
        <f t="shared" si="12"/>
        <v>1.0200000000000001E-2</v>
      </c>
      <c r="AW107" s="15">
        <f t="shared" si="13"/>
        <v>10.357699999999996</v>
      </c>
      <c r="AY107" s="15">
        <f t="shared" si="14"/>
        <v>96</v>
      </c>
      <c r="AZ107" s="15">
        <f t="shared" si="20"/>
        <v>-7.8539999999996224E-2</v>
      </c>
      <c r="BA107" s="15">
        <f t="shared" si="15"/>
        <v>8.013461662099358</v>
      </c>
      <c r="BB107" s="15">
        <f t="shared" si="16"/>
        <v>0.127</v>
      </c>
      <c r="BC107" s="15">
        <f t="shared" si="17"/>
        <v>10.219700000000003</v>
      </c>
    </row>
    <row r="108" spans="45:55" x14ac:dyDescent="0.25">
      <c r="AS108" s="15">
        <f t="shared" si="11"/>
        <v>97</v>
      </c>
      <c r="AT108" s="15">
        <f t="shared" si="18"/>
        <v>0.49937797037327403</v>
      </c>
      <c r="AU108" s="15">
        <f t="shared" si="19"/>
        <v>0.93198093197746379</v>
      </c>
      <c r="AV108" s="15">
        <f t="shared" si="12"/>
        <v>9.7999999999999997E-3</v>
      </c>
      <c r="AW108" s="15">
        <f t="shared" si="13"/>
        <v>10.367499999999996</v>
      </c>
      <c r="AY108" s="15">
        <f t="shared" si="14"/>
        <v>97</v>
      </c>
      <c r="AZ108" s="15">
        <f t="shared" si="20"/>
        <v>-6.2831999999996224E-2</v>
      </c>
      <c r="BA108" s="15">
        <f t="shared" si="15"/>
        <v>7.86201663730861</v>
      </c>
      <c r="BB108" s="15">
        <f t="shared" si="16"/>
        <v>0.1246</v>
      </c>
      <c r="BC108" s="15">
        <f t="shared" si="17"/>
        <v>10.344300000000002</v>
      </c>
    </row>
    <row r="109" spans="45:55" x14ac:dyDescent="0.25">
      <c r="AS109" s="15">
        <f t="shared" si="11"/>
        <v>98</v>
      </c>
      <c r="AT109" s="15">
        <f t="shared" si="18"/>
        <v>0.50968010527353103</v>
      </c>
      <c r="AU109" s="15">
        <f t="shared" si="19"/>
        <v>0.89088355866500646</v>
      </c>
      <c r="AV109" s="15">
        <f t="shared" si="12"/>
        <v>9.2999999999999992E-3</v>
      </c>
      <c r="AW109" s="15">
        <f t="shared" si="13"/>
        <v>10.376799999999996</v>
      </c>
      <c r="AY109" s="15">
        <f t="shared" si="14"/>
        <v>98</v>
      </c>
      <c r="AZ109" s="15">
        <f t="shared" si="20"/>
        <v>-4.7123999999996224E-2</v>
      </c>
      <c r="BA109" s="15">
        <f t="shared" si="15"/>
        <v>7.7094506205587523</v>
      </c>
      <c r="BB109" s="15">
        <f t="shared" si="16"/>
        <v>0.1222</v>
      </c>
      <c r="BC109" s="15">
        <f t="shared" si="17"/>
        <v>10.466500000000002</v>
      </c>
    </row>
    <row r="110" spans="45:55" x14ac:dyDescent="0.25">
      <c r="AS110" s="15">
        <f t="shared" si="11"/>
        <v>99</v>
      </c>
      <c r="AT110" s="15">
        <f t="shared" si="18"/>
        <v>0.51998224017378802</v>
      </c>
      <c r="AU110" s="15">
        <f t="shared" si="19"/>
        <v>0.85152608645968553</v>
      </c>
      <c r="AV110" s="15">
        <f t="shared" si="12"/>
        <v>8.8999999999999999E-3</v>
      </c>
      <c r="AW110" s="15">
        <f t="shared" si="13"/>
        <v>10.385699999999996</v>
      </c>
      <c r="AY110" s="15">
        <f t="shared" si="14"/>
        <v>99</v>
      </c>
      <c r="AZ110" s="15">
        <f t="shared" si="20"/>
        <v>-3.1415999999996225E-2</v>
      </c>
      <c r="BA110" s="15">
        <f t="shared" si="15"/>
        <v>7.5559876279585412</v>
      </c>
      <c r="BB110" s="15">
        <f t="shared" si="16"/>
        <v>0.1198</v>
      </c>
      <c r="BC110" s="15">
        <f t="shared" si="17"/>
        <v>10.586300000000001</v>
      </c>
    </row>
    <row r="111" spans="45:55" x14ac:dyDescent="0.25">
      <c r="AS111" s="15">
        <f t="shared" si="11"/>
        <v>100</v>
      </c>
      <c r="AT111" s="15">
        <f t="shared" si="18"/>
        <v>0.53028437507404502</v>
      </c>
      <c r="AU111" s="15">
        <f t="shared" si="19"/>
        <v>0.81383842817068641</v>
      </c>
      <c r="AV111" s="15">
        <f t="shared" si="12"/>
        <v>8.5000000000000006E-3</v>
      </c>
      <c r="AW111" s="15">
        <f t="shared" si="13"/>
        <v>10.394199999999996</v>
      </c>
      <c r="AY111" s="15">
        <f t="shared" si="14"/>
        <v>100</v>
      </c>
      <c r="AZ111" s="15">
        <f t="shared" si="20"/>
        <v>-1.5707999999996225E-2</v>
      </c>
      <c r="BA111" s="15">
        <f t="shared" si="15"/>
        <v>7.4018440636754734</v>
      </c>
      <c r="BB111" s="15">
        <f t="shared" si="16"/>
        <v>0.1174</v>
      </c>
      <c r="BC111" s="15">
        <f t="shared" si="17"/>
        <v>10.703700000000001</v>
      </c>
    </row>
    <row r="112" spans="45:55" x14ac:dyDescent="0.25">
      <c r="AS112" s="15">
        <f t="shared" si="11"/>
        <v>101</v>
      </c>
      <c r="AT112" s="15">
        <f t="shared" si="18"/>
        <v>0.54058650997430202</v>
      </c>
      <c r="AU112" s="15">
        <f t="shared" si="19"/>
        <v>0.77775303938176066</v>
      </c>
      <c r="AV112" s="15">
        <f t="shared" si="12"/>
        <v>8.0999999999999996E-3</v>
      </c>
      <c r="AW112" s="15">
        <f t="shared" si="13"/>
        <v>10.402299999999997</v>
      </c>
      <c r="AY112" s="15">
        <f t="shared" si="14"/>
        <v>101</v>
      </c>
      <c r="AZ112" s="15">
        <f t="shared" si="20"/>
        <v>3.7747582837255322E-15</v>
      </c>
      <c r="BA112" s="15">
        <f t="shared" si="15"/>
        <v>7.2472285552491158</v>
      </c>
      <c r="BB112" s="15">
        <f t="shared" si="16"/>
        <v>0.115</v>
      </c>
      <c r="BC112" s="15">
        <f t="shared" si="17"/>
        <v>10.818700000000002</v>
      </c>
    </row>
    <row r="113" spans="45:55" x14ac:dyDescent="0.25">
      <c r="AS113" s="15">
        <f t="shared" si="11"/>
        <v>102</v>
      </c>
      <c r="AT113" s="15">
        <f t="shared" si="18"/>
        <v>0.55088864487455902</v>
      </c>
      <c r="AU113" s="15">
        <f t="shared" si="19"/>
        <v>0.74320484682805332</v>
      </c>
      <c r="AV113" s="15">
        <f t="shared" si="12"/>
        <v>7.7999999999999996E-3</v>
      </c>
      <c r="AW113" s="15">
        <f t="shared" si="13"/>
        <v>10.410099999999996</v>
      </c>
      <c r="AY113" s="15">
        <f t="shared" si="14"/>
        <v>102</v>
      </c>
      <c r="AZ113" s="15">
        <f t="shared" si="20"/>
        <v>1.5708000000003774E-2</v>
      </c>
      <c r="BA113" s="15">
        <f t="shared" si="15"/>
        <v>7.092341821995114</v>
      </c>
      <c r="BB113" s="15">
        <f t="shared" si="16"/>
        <v>0.11260000000000001</v>
      </c>
      <c r="BC113" s="15">
        <f t="shared" si="17"/>
        <v>10.931300000000002</v>
      </c>
    </row>
    <row r="114" spans="45:55" x14ac:dyDescent="0.25">
      <c r="AS114" s="15">
        <f t="shared" si="11"/>
        <v>103</v>
      </c>
      <c r="AT114" s="15">
        <f t="shared" si="18"/>
        <v>0.56119077977481602</v>
      </c>
      <c r="AU114" s="15">
        <f t="shared" si="19"/>
        <v>0.7101311772971709</v>
      </c>
      <c r="AV114" s="15">
        <f t="shared" si="12"/>
        <v>7.4000000000000003E-3</v>
      </c>
      <c r="AW114" s="15">
        <f t="shared" si="13"/>
        <v>10.417499999999997</v>
      </c>
      <c r="AY114" s="15">
        <f t="shared" si="14"/>
        <v>103</v>
      </c>
      <c r="AZ114" s="15">
        <f t="shared" si="20"/>
        <v>3.1416000000003774E-2</v>
      </c>
      <c r="BA114" s="15">
        <f t="shared" si="15"/>
        <v>6.937376575034345</v>
      </c>
      <c r="BB114" s="15">
        <f t="shared" si="16"/>
        <v>0.1101</v>
      </c>
      <c r="BC114" s="15">
        <f t="shared" si="17"/>
        <v>11.041400000000001</v>
      </c>
    </row>
    <row r="115" spans="45:55" x14ac:dyDescent="0.25">
      <c r="AS115" s="15">
        <f t="shared" si="11"/>
        <v>104</v>
      </c>
      <c r="AT115" s="15">
        <f t="shared" si="18"/>
        <v>0.57149291467507302</v>
      </c>
      <c r="AU115" s="15">
        <f t="shared" si="19"/>
        <v>0.67847168717898465</v>
      </c>
      <c r="AV115" s="15">
        <f t="shared" si="12"/>
        <v>7.1000000000000004E-3</v>
      </c>
      <c r="AW115" s="15">
        <f t="shared" si="13"/>
        <v>10.424599999999996</v>
      </c>
      <c r="AY115" s="15">
        <f t="shared" si="14"/>
        <v>104</v>
      </c>
      <c r="AZ115" s="15">
        <f t="shared" si="20"/>
        <v>4.7124000000003774E-2</v>
      </c>
      <c r="BA115" s="15">
        <f t="shared" si="15"/>
        <v>6.7825174474373116</v>
      </c>
      <c r="BB115" s="15">
        <f t="shared" si="16"/>
        <v>0.1077</v>
      </c>
      <c r="BC115" s="15">
        <f t="shared" si="17"/>
        <v>11.149100000000001</v>
      </c>
    </row>
    <row r="116" spans="45:55" x14ac:dyDescent="0.25">
      <c r="AS116" s="15">
        <f t="shared" si="11"/>
        <v>105</v>
      </c>
      <c r="AT116" s="15">
        <f t="shared" si="18"/>
        <v>0.58179504957533001</v>
      </c>
      <c r="AU116" s="15">
        <f t="shared" si="19"/>
        <v>0.64816829277668497</v>
      </c>
      <c r="AV116" s="15">
        <f t="shared" si="12"/>
        <v>6.7999999999999996E-3</v>
      </c>
      <c r="AW116" s="15">
        <f t="shared" si="13"/>
        <v>10.431399999999996</v>
      </c>
      <c r="AY116" s="15">
        <f t="shared" si="14"/>
        <v>105</v>
      </c>
      <c r="AZ116" s="15">
        <f t="shared" si="20"/>
        <v>6.2832000000003774E-2</v>
      </c>
      <c r="BA116" s="15">
        <f t="shared" si="15"/>
        <v>6.6279409529401114</v>
      </c>
      <c r="BB116" s="15">
        <f t="shared" si="16"/>
        <v>0.1053</v>
      </c>
      <c r="BC116" s="15">
        <f t="shared" si="17"/>
        <v>11.2544</v>
      </c>
    </row>
    <row r="117" spans="45:55" x14ac:dyDescent="0.25">
      <c r="AS117" s="15">
        <f t="shared" si="11"/>
        <v>106</v>
      </c>
      <c r="AT117" s="15">
        <f t="shared" si="18"/>
        <v>0.59209718447558701</v>
      </c>
      <c r="AU117" s="15">
        <f t="shared" si="19"/>
        <v>0.61916510148032566</v>
      </c>
      <c r="AV117" s="15">
        <f t="shared" si="12"/>
        <v>6.4999999999999997E-3</v>
      </c>
      <c r="AW117" s="15">
        <f t="shared" si="13"/>
        <v>10.437899999999997</v>
      </c>
      <c r="AY117" s="15">
        <f t="shared" si="14"/>
        <v>106</v>
      </c>
      <c r="AZ117" s="15">
        <f t="shared" si="20"/>
        <v>7.8540000000003773E-2</v>
      </c>
      <c r="BA117" s="15">
        <f t="shared" si="15"/>
        <v>6.47381547166456</v>
      </c>
      <c r="BB117" s="15">
        <f t="shared" si="16"/>
        <v>0.10290000000000001</v>
      </c>
      <c r="BC117" s="15">
        <f t="shared" si="17"/>
        <v>11.3573</v>
      </c>
    </row>
    <row r="118" spans="45:55" x14ac:dyDescent="0.25">
      <c r="AS118" s="15">
        <f t="shared" si="11"/>
        <v>107</v>
      </c>
      <c r="AT118" s="15">
        <f t="shared" si="18"/>
        <v>0.60239931937584401</v>
      </c>
      <c r="AU118" s="15">
        <f t="shared" si="19"/>
        <v>0.59140834389343155</v>
      </c>
      <c r="AV118" s="15">
        <f t="shared" si="12"/>
        <v>6.1999999999999998E-3</v>
      </c>
      <c r="AW118" s="15">
        <f t="shared" si="13"/>
        <v>10.444099999999997</v>
      </c>
      <c r="AY118" s="15">
        <f t="shared" si="14"/>
        <v>107</v>
      </c>
      <c r="AZ118" s="15">
        <f t="shared" si="20"/>
        <v>9.4248000000003773E-2</v>
      </c>
      <c r="BA118" s="15">
        <f t="shared" si="15"/>
        <v>6.3203012612606608</v>
      </c>
      <c r="BB118" s="15">
        <f t="shared" si="16"/>
        <v>0.1004</v>
      </c>
      <c r="BC118" s="15">
        <f t="shared" si="17"/>
        <v>11.457700000000001</v>
      </c>
    </row>
    <row r="119" spans="45:55" x14ac:dyDescent="0.25">
      <c r="AS119" s="15">
        <f t="shared" si="11"/>
        <v>108</v>
      </c>
      <c r="AT119" s="15">
        <f t="shared" si="18"/>
        <v>0.61270145427610101</v>
      </c>
      <c r="AU119" s="15">
        <f t="shared" si="19"/>
        <v>0.56484630699323646</v>
      </c>
      <c r="AV119" s="15">
        <f t="shared" si="12"/>
        <v>5.8999999999999999E-3</v>
      </c>
      <c r="AW119" s="15">
        <f t="shared" si="13"/>
        <v>10.449999999999998</v>
      </c>
      <c r="AY119" s="15">
        <f t="shared" si="14"/>
        <v>108</v>
      </c>
      <c r="AZ119" s="15">
        <f t="shared" si="20"/>
        <v>0.10995600000000377</v>
      </c>
      <c r="BA119" s="15">
        <f t="shared" si="15"/>
        <v>6.1675504918841177</v>
      </c>
      <c r="BB119" s="15">
        <f t="shared" si="16"/>
        <v>9.8000000000000004E-2</v>
      </c>
      <c r="BC119" s="15">
        <f t="shared" si="17"/>
        <v>11.555700000000002</v>
      </c>
    </row>
    <row r="120" spans="45:55" x14ac:dyDescent="0.25">
      <c r="AS120" s="15">
        <f t="shared" si="11"/>
        <v>109</v>
      </c>
      <c r="AT120" s="15">
        <f t="shared" si="18"/>
        <v>0.62300358917635801</v>
      </c>
      <c r="AU120" s="15">
        <f t="shared" si="19"/>
        <v>0.53942926839570904</v>
      </c>
      <c r="AV120" s="15">
        <f t="shared" si="12"/>
        <v>5.5999999999999999E-3</v>
      </c>
      <c r="AW120" s="15">
        <f t="shared" si="13"/>
        <v>10.455599999999997</v>
      </c>
      <c r="AY120" s="15">
        <f t="shared" si="14"/>
        <v>109</v>
      </c>
      <c r="AZ120" s="15">
        <f t="shared" si="20"/>
        <v>0.12566400000000377</v>
      </c>
      <c r="BA120" s="15">
        <f t="shared" si="15"/>
        <v>6.0157073034242066</v>
      </c>
      <c r="BB120" s="15">
        <f t="shared" si="16"/>
        <v>9.5600000000000004E-2</v>
      </c>
      <c r="BC120" s="15">
        <f t="shared" si="17"/>
        <v>11.651300000000001</v>
      </c>
    </row>
    <row r="121" spans="45:55" x14ac:dyDescent="0.25">
      <c r="AS121" s="15">
        <f t="shared" si="11"/>
        <v>110</v>
      </c>
      <c r="AT121" s="15">
        <f t="shared" si="18"/>
        <v>0.63330572407661501</v>
      </c>
      <c r="AU121" s="15">
        <f t="shared" si="19"/>
        <v>0.51510943178770052</v>
      </c>
      <c r="AV121" s="15">
        <f t="shared" si="12"/>
        <v>5.4000000000000003E-3</v>
      </c>
      <c r="AW121" s="15">
        <f t="shared" si="13"/>
        <v>10.460999999999997</v>
      </c>
      <c r="AY121" s="15">
        <f t="shared" si="14"/>
        <v>110</v>
      </c>
      <c r="AZ121" s="15">
        <f t="shared" si="20"/>
        <v>0.14137200000000377</v>
      </c>
      <c r="BA121" s="15">
        <f t="shared" si="15"/>
        <v>5.8649078834076729</v>
      </c>
      <c r="BB121" s="15">
        <f t="shared" si="16"/>
        <v>9.3299999999999994E-2</v>
      </c>
      <c r="BC121" s="15">
        <f t="shared" si="17"/>
        <v>11.7446</v>
      </c>
    </row>
    <row r="122" spans="45:55" x14ac:dyDescent="0.25">
      <c r="AS122" s="15">
        <f t="shared" si="11"/>
        <v>111</v>
      </c>
      <c r="AT122" s="15">
        <f t="shared" si="18"/>
        <v>0.643607858976872</v>
      </c>
      <c r="AU122" s="15">
        <f t="shared" si="19"/>
        <v>0.49184086358030499</v>
      </c>
      <c r="AV122" s="15">
        <f t="shared" si="12"/>
        <v>5.1000000000000004E-3</v>
      </c>
      <c r="AW122" s="15">
        <f t="shared" si="13"/>
        <v>10.466099999999997</v>
      </c>
      <c r="AY122" s="15">
        <f t="shared" si="14"/>
        <v>111</v>
      </c>
      <c r="AZ122" s="15">
        <f t="shared" si="20"/>
        <v>0.15708000000000377</v>
      </c>
      <c r="BA122" s="15">
        <f t="shared" si="15"/>
        <v>5.7152805640214934</v>
      </c>
      <c r="BB122" s="15">
        <f t="shared" si="16"/>
        <v>9.0899999999999995E-2</v>
      </c>
      <c r="BC122" s="15">
        <f t="shared" si="17"/>
        <v>11.8355</v>
      </c>
    </row>
    <row r="123" spans="45:55" x14ac:dyDescent="0.25">
      <c r="AS123" s="15">
        <f t="shared" si="11"/>
        <v>112</v>
      </c>
      <c r="AT123" s="15">
        <f t="shared" si="18"/>
        <v>0.653909993877129</v>
      </c>
      <c r="AU123" s="15">
        <f t="shared" si="19"/>
        <v>0.46957943082980852</v>
      </c>
      <c r="AV123" s="15">
        <f t="shared" si="12"/>
        <v>4.8999999999999998E-3</v>
      </c>
      <c r="AW123" s="15">
        <f t="shared" si="13"/>
        <v>10.470999999999997</v>
      </c>
      <c r="AY123" s="15">
        <f t="shared" si="14"/>
        <v>112</v>
      </c>
      <c r="AZ123" s="15">
        <f t="shared" si="20"/>
        <v>0.17278800000000377</v>
      </c>
      <c r="BA123" s="15">
        <f t="shared" si="15"/>
        <v>5.5669459367210754</v>
      </c>
      <c r="BB123" s="15">
        <f t="shared" si="16"/>
        <v>8.8599999999999998E-2</v>
      </c>
      <c r="BC123" s="15">
        <f t="shared" si="17"/>
        <v>11.924099999999999</v>
      </c>
    </row>
    <row r="124" spans="45:55" x14ac:dyDescent="0.25">
      <c r="AS124" s="15">
        <f t="shared" si="11"/>
        <v>113</v>
      </c>
      <c r="AT124" s="15">
        <f t="shared" si="18"/>
        <v>0.664212128777386</v>
      </c>
      <c r="AU124" s="15">
        <f t="shared" si="19"/>
        <v>0.44828274046542488</v>
      </c>
      <c r="AV124" s="15">
        <f t="shared" si="12"/>
        <v>4.7000000000000002E-3</v>
      </c>
      <c r="AW124" s="15">
        <f t="shared" si="13"/>
        <v>10.475699999999996</v>
      </c>
      <c r="AY124" s="15">
        <f t="shared" si="14"/>
        <v>113</v>
      </c>
      <c r="AZ124" s="15">
        <f t="shared" si="20"/>
        <v>0.18849600000000377</v>
      </c>
      <c r="BA124" s="15">
        <f t="shared" si="15"/>
        <v>5.4200169829198179</v>
      </c>
      <c r="BB124" s="15">
        <f t="shared" si="16"/>
        <v>8.6199999999999999E-2</v>
      </c>
      <c r="BC124" s="15">
        <f t="shared" si="17"/>
        <v>12.010299999999999</v>
      </c>
    </row>
    <row r="125" spans="45:55" x14ac:dyDescent="0.25">
      <c r="AS125" s="15">
        <f t="shared" si="11"/>
        <v>114</v>
      </c>
      <c r="AT125" s="15">
        <f t="shared" si="18"/>
        <v>0.674514263677643</v>
      </c>
      <c r="AU125" s="15">
        <f t="shared" si="19"/>
        <v>0.4279100798563385</v>
      </c>
      <c r="AV125" s="15">
        <f t="shared" si="12"/>
        <v>4.4999999999999997E-3</v>
      </c>
      <c r="AW125" s="15">
        <f t="shared" si="13"/>
        <v>10.480199999999996</v>
      </c>
      <c r="AY125" s="15">
        <f t="shared" si="14"/>
        <v>114</v>
      </c>
      <c r="AZ125" s="15">
        <f t="shared" si="20"/>
        <v>0.20420400000000377</v>
      </c>
      <c r="BA125" s="15">
        <f t="shared" si="15"/>
        <v>5.2745992192905939</v>
      </c>
      <c r="BB125" s="15">
        <f t="shared" si="16"/>
        <v>8.3900000000000002E-2</v>
      </c>
      <c r="BC125" s="15">
        <f t="shared" si="17"/>
        <v>12.094199999999999</v>
      </c>
    </row>
    <row r="126" spans="45:55" x14ac:dyDescent="0.25">
      <c r="AS126" s="15">
        <f t="shared" si="11"/>
        <v>115</v>
      </c>
      <c r="AT126" s="15">
        <f t="shared" si="18"/>
        <v>0.6848163985779</v>
      </c>
      <c r="AU126" s="15">
        <f t="shared" si="19"/>
        <v>0.40842235874436777</v>
      </c>
      <c r="AV126" s="15">
        <f t="shared" si="12"/>
        <v>4.3E-3</v>
      </c>
      <c r="AW126" s="15">
        <f t="shared" si="13"/>
        <v>10.484499999999997</v>
      </c>
      <c r="AY126" s="15">
        <f t="shared" si="14"/>
        <v>115</v>
      </c>
      <c r="AZ126" s="15">
        <f t="shared" si="20"/>
        <v>0.21991200000000377</v>
      </c>
      <c r="BA126" s="15">
        <f t="shared" si="15"/>
        <v>5.1307908562488613</v>
      </c>
      <c r="BB126" s="15">
        <f t="shared" si="16"/>
        <v>8.1699999999999995E-2</v>
      </c>
      <c r="BC126" s="15">
        <f t="shared" si="17"/>
        <v>12.175899999999999</v>
      </c>
    </row>
    <row r="127" spans="45:55" x14ac:dyDescent="0.25">
      <c r="AS127" s="15">
        <f t="shared" si="11"/>
        <v>116</v>
      </c>
      <c r="AT127" s="15">
        <f t="shared" si="18"/>
        <v>0.695118533478157</v>
      </c>
      <c r="AU127" s="15">
        <f t="shared" si="19"/>
        <v>0.38978205256282622</v>
      </c>
      <c r="AV127" s="15">
        <f t="shared" si="12"/>
        <v>4.1000000000000003E-3</v>
      </c>
      <c r="AW127" s="15">
        <f t="shared" si="13"/>
        <v>10.488599999999996</v>
      </c>
      <c r="AY127" s="15">
        <f t="shared" si="14"/>
        <v>116</v>
      </c>
      <c r="AZ127" s="15">
        <f t="shared" si="20"/>
        <v>0.23562000000000377</v>
      </c>
      <c r="BA127" s="15">
        <f t="shared" si="15"/>
        <v>4.9886829682304246</v>
      </c>
      <c r="BB127" s="15">
        <f t="shared" si="16"/>
        <v>7.9399999999999998E-2</v>
      </c>
      <c r="BC127" s="15">
        <f t="shared" si="17"/>
        <v>12.255299999999998</v>
      </c>
    </row>
    <row r="128" spans="45:55" x14ac:dyDescent="0.25">
      <c r="AS128" s="15">
        <f t="shared" si="11"/>
        <v>117</v>
      </c>
      <c r="AT128" s="15">
        <f t="shared" si="18"/>
        <v>0.705420668378414</v>
      </c>
      <c r="AU128" s="15">
        <f t="shared" si="19"/>
        <v>0.37195314715685363</v>
      </c>
      <c r="AV128" s="15">
        <f t="shared" si="12"/>
        <v>3.8999999999999998E-3</v>
      </c>
      <c r="AW128" s="15">
        <f t="shared" si="13"/>
        <v>10.492499999999996</v>
      </c>
      <c r="AY128" s="15">
        <f t="shared" si="14"/>
        <v>117</v>
      </c>
      <c r="AZ128" s="15">
        <f t="shared" si="20"/>
        <v>0.25132800000000377</v>
      </c>
      <c r="BA128" s="15">
        <f t="shared" si="15"/>
        <v>4.8483596744235076</v>
      </c>
      <c r="BB128" s="15">
        <f t="shared" si="16"/>
        <v>7.7200000000000005E-2</v>
      </c>
      <c r="BC128" s="15">
        <f t="shared" si="17"/>
        <v>12.332499999999998</v>
      </c>
    </row>
    <row r="129" spans="45:55" x14ac:dyDescent="0.25">
      <c r="AS129" s="15">
        <f t="shared" si="11"/>
        <v>118</v>
      </c>
      <c r="AT129" s="15">
        <f t="shared" si="18"/>
        <v>0.71572280327867099</v>
      </c>
      <c r="AU129" s="15">
        <f t="shared" si="19"/>
        <v>0.3549010849155948</v>
      </c>
      <c r="AV129" s="15">
        <f t="shared" si="12"/>
        <v>3.7000000000000002E-3</v>
      </c>
      <c r="AW129" s="15">
        <f t="shared" si="13"/>
        <v>10.496199999999996</v>
      </c>
      <c r="AY129" s="15">
        <f t="shared" si="14"/>
        <v>118</v>
      </c>
      <c r="AZ129" s="15">
        <f t="shared" si="20"/>
        <v>0.26703600000000377</v>
      </c>
      <c r="BA129" s="15">
        <f t="shared" si="15"/>
        <v>4.709898328664619</v>
      </c>
      <c r="BB129" s="15">
        <f t="shared" si="16"/>
        <v>7.4999999999999997E-2</v>
      </c>
      <c r="BC129" s="15">
        <f t="shared" si="17"/>
        <v>12.407499999999997</v>
      </c>
    </row>
    <row r="130" spans="45:55" x14ac:dyDescent="0.25">
      <c r="AS130" s="15">
        <f t="shared" si="11"/>
        <v>119</v>
      </c>
      <c r="AT130" s="15">
        <f t="shared" si="18"/>
        <v>0.72602493817892799</v>
      </c>
      <c r="AU130" s="15">
        <f t="shared" si="19"/>
        <v>0.3385927123221168</v>
      </c>
      <c r="AV130" s="15">
        <f t="shared" si="12"/>
        <v>3.5000000000000001E-3</v>
      </c>
      <c r="AW130" s="15">
        <f t="shared" si="13"/>
        <v>10.499699999999997</v>
      </c>
      <c r="AY130" s="15">
        <f t="shared" si="14"/>
        <v>119</v>
      </c>
      <c r="AZ130" s="15">
        <f t="shared" si="20"/>
        <v>0.28274400000000377</v>
      </c>
      <c r="BA130" s="15">
        <f t="shared" si="15"/>
        <v>4.5733697172597925</v>
      </c>
      <c r="BB130" s="15">
        <f t="shared" si="16"/>
        <v>7.2900000000000006E-2</v>
      </c>
      <c r="BC130" s="15">
        <f t="shared" si="17"/>
        <v>12.480399999999998</v>
      </c>
    </row>
    <row r="131" spans="45:55" x14ac:dyDescent="0.25">
      <c r="AS131" s="15">
        <f t="shared" si="11"/>
        <v>120</v>
      </c>
      <c r="AT131" s="15">
        <f t="shared" si="18"/>
        <v>0.73632707307918499</v>
      </c>
      <c r="AU131" s="15">
        <f t="shared" si="19"/>
        <v>0.32299622892283075</v>
      </c>
      <c r="AV131" s="15">
        <f t="shared" si="12"/>
        <v>3.3999999999999998E-3</v>
      </c>
      <c r="AW131" s="15">
        <f t="shared" si="13"/>
        <v>10.503099999999996</v>
      </c>
      <c r="AY131" s="15">
        <f t="shared" si="14"/>
        <v>120</v>
      </c>
      <c r="AZ131" s="15">
        <f t="shared" si="20"/>
        <v>0.29845200000000377</v>
      </c>
      <c r="BA131" s="15">
        <f t="shared" si="15"/>
        <v>4.4388382635470318</v>
      </c>
      <c r="BB131" s="15">
        <f t="shared" si="16"/>
        <v>7.0699999999999999E-2</v>
      </c>
      <c r="BC131" s="15">
        <f t="shared" si="17"/>
        <v>12.551099999999998</v>
      </c>
    </row>
    <row r="132" spans="45:55" x14ac:dyDescent="0.25">
      <c r="AS132" s="15">
        <f t="shared" si="11"/>
        <v>121</v>
      </c>
      <c r="AT132" s="15">
        <f t="shared" si="18"/>
        <v>0.74662920797944199</v>
      </c>
      <c r="AU132" s="15">
        <f t="shared" si="19"/>
        <v>0.30808113771442119</v>
      </c>
      <c r="AV132" s="15">
        <f t="shared" si="12"/>
        <v>3.2000000000000002E-3</v>
      </c>
      <c r="AW132" s="15">
        <f t="shared" si="13"/>
        <v>10.506299999999996</v>
      </c>
      <c r="AY132" s="15">
        <f t="shared" si="14"/>
        <v>121</v>
      </c>
      <c r="AZ132" s="15">
        <f t="shared" si="20"/>
        <v>0.31416000000000377</v>
      </c>
      <c r="BA132" s="15">
        <f t="shared" si="15"/>
        <v>4.306362238071574</v>
      </c>
      <c r="BB132" s="15">
        <f t="shared" si="16"/>
        <v>6.8599999999999994E-2</v>
      </c>
      <c r="BC132" s="15">
        <f t="shared" si="17"/>
        <v>12.619699999999998</v>
      </c>
    </row>
    <row r="133" spans="45:55" x14ac:dyDescent="0.25">
      <c r="AS133" s="15">
        <f t="shared" si="11"/>
        <v>122</v>
      </c>
      <c r="AT133" s="15">
        <f t="shared" si="18"/>
        <v>0.75693134287969899</v>
      </c>
      <c r="AU133" s="15">
        <f t="shared" si="19"/>
        <v>0.29381819694285438</v>
      </c>
      <c r="AV133" s="15">
        <f t="shared" si="12"/>
        <v>3.0999999999999999E-3</v>
      </c>
      <c r="AW133" s="15">
        <f t="shared" si="13"/>
        <v>10.509399999999996</v>
      </c>
      <c r="AY133" s="15">
        <f t="shared" si="14"/>
        <v>122</v>
      </c>
      <c r="AZ133" s="15">
        <f t="shared" si="20"/>
        <v>0.32986800000000377</v>
      </c>
      <c r="BA133" s="15">
        <f t="shared" si="15"/>
        <v>4.175993973302444</v>
      </c>
      <c r="BB133" s="15">
        <f t="shared" si="16"/>
        <v>6.6600000000000006E-2</v>
      </c>
      <c r="BC133" s="15">
        <f t="shared" si="17"/>
        <v>12.686299999999997</v>
      </c>
    </row>
    <row r="134" spans="45:55" x14ac:dyDescent="0.25">
      <c r="AS134" s="15">
        <f t="shared" si="11"/>
        <v>123</v>
      </c>
      <c r="AT134" s="15">
        <f t="shared" si="18"/>
        <v>0.76723347777995599</v>
      </c>
      <c r="AU134" s="15">
        <f t="shared" si="19"/>
        <v>0.28017937330592796</v>
      </c>
      <c r="AV134" s="15">
        <f t="shared" si="12"/>
        <v>2.8999999999999998E-3</v>
      </c>
      <c r="AW134" s="15">
        <f t="shared" si="13"/>
        <v>10.512299999999996</v>
      </c>
      <c r="AY134" s="15">
        <f t="shared" si="14"/>
        <v>123</v>
      </c>
      <c r="AZ134" s="15">
        <f t="shared" si="20"/>
        <v>0.34557600000000377</v>
      </c>
      <c r="BA134" s="15">
        <f t="shared" si="15"/>
        <v>4.0477800818764607</v>
      </c>
      <c r="BB134" s="15">
        <f t="shared" si="16"/>
        <v>6.4500000000000002E-2</v>
      </c>
      <c r="BC134" s="15">
        <f t="shared" si="17"/>
        <v>12.750799999999998</v>
      </c>
    </row>
    <row r="135" spans="45:55" x14ac:dyDescent="0.25">
      <c r="AS135" s="15">
        <f t="shared" si="11"/>
        <v>124</v>
      </c>
      <c r="AT135" s="15">
        <f t="shared" si="18"/>
        <v>0.77753561268021298</v>
      </c>
      <c r="AU135" s="15">
        <f t="shared" si="19"/>
        <v>0.26713779654800368</v>
      </c>
      <c r="AV135" s="15">
        <f t="shared" si="12"/>
        <v>2.8E-3</v>
      </c>
      <c r="AW135" s="15">
        <f t="shared" si="13"/>
        <v>10.515099999999997</v>
      </c>
      <c r="AY135" s="15">
        <f t="shared" si="14"/>
        <v>124</v>
      </c>
      <c r="AZ135" s="15">
        <f t="shared" si="20"/>
        <v>0.36128400000000377</v>
      </c>
      <c r="BA135" s="15">
        <f t="shared" si="15"/>
        <v>3.9217616774139095</v>
      </c>
      <c r="BB135" s="15">
        <f t="shared" si="16"/>
        <v>6.25E-2</v>
      </c>
      <c r="BC135" s="15">
        <f t="shared" si="17"/>
        <v>12.813299999999998</v>
      </c>
    </row>
    <row r="136" spans="45:55" x14ac:dyDescent="0.25">
      <c r="AS136" s="15">
        <f t="shared" si="11"/>
        <v>125</v>
      </c>
      <c r="AT136" s="15">
        <f t="shared" si="18"/>
        <v>0.78783774758046998</v>
      </c>
      <c r="AU136" s="15">
        <f t="shared" si="19"/>
        <v>0.25466771543303079</v>
      </c>
      <c r="AV136" s="15">
        <f t="shared" si="12"/>
        <v>2.5999999999999999E-3</v>
      </c>
      <c r="AW136" s="15">
        <f t="shared" si="13"/>
        <v>10.517699999999996</v>
      </c>
      <c r="AY136" s="15">
        <f t="shared" si="14"/>
        <v>125</v>
      </c>
      <c r="AZ136" s="15">
        <f t="shared" si="20"/>
        <v>0.37699200000000377</v>
      </c>
      <c r="BA136" s="15">
        <f t="shared" si="15"/>
        <v>3.7979745970081584</v>
      </c>
      <c r="BB136" s="15">
        <f t="shared" si="16"/>
        <v>6.0600000000000001E-2</v>
      </c>
      <c r="BC136" s="15">
        <f t="shared" si="17"/>
        <v>12.873899999999999</v>
      </c>
    </row>
    <row r="137" spans="45:55" x14ac:dyDescent="0.25">
      <c r="AS137" s="15">
        <f t="shared" si="11"/>
        <v>126</v>
      </c>
      <c r="AT137" s="15">
        <f t="shared" si="18"/>
        <v>0.79813988248072698</v>
      </c>
      <c r="AU137" s="15">
        <f t="shared" si="19"/>
        <v>0.2427444550796998</v>
      </c>
      <c r="AV137" s="15">
        <f t="shared" si="12"/>
        <v>2.5000000000000001E-3</v>
      </c>
      <c r="AW137" s="15">
        <f t="shared" si="13"/>
        <v>10.520199999999996</v>
      </c>
      <c r="AY137" s="15">
        <f t="shared" si="14"/>
        <v>126</v>
      </c>
      <c r="AZ137" s="15">
        <f t="shared" si="20"/>
        <v>0.39270000000000377</v>
      </c>
      <c r="BA137" s="15">
        <f t="shared" si="15"/>
        <v>3.6764496245493521</v>
      </c>
      <c r="BB137" s="15">
        <f t="shared" si="16"/>
        <v>5.8700000000000002E-2</v>
      </c>
      <c r="BC137" s="15">
        <f t="shared" si="17"/>
        <v>12.932599999999999</v>
      </c>
    </row>
    <row r="138" spans="45:55" x14ac:dyDescent="0.25">
      <c r="AS138" s="15">
        <f t="shared" si="11"/>
        <v>127</v>
      </c>
      <c r="AT138" s="15">
        <f t="shared" si="18"/>
        <v>0.80844201738098398</v>
      </c>
      <c r="AU138" s="15">
        <f t="shared" si="19"/>
        <v>0.23134437564053723</v>
      </c>
      <c r="AV138" s="15">
        <f t="shared" si="12"/>
        <v>2.3999999999999998E-3</v>
      </c>
      <c r="AW138" s="15">
        <f t="shared" si="13"/>
        <v>10.522599999999995</v>
      </c>
      <c r="AY138" s="15">
        <f t="shared" si="14"/>
        <v>127</v>
      </c>
      <c r="AZ138" s="15">
        <f t="shared" si="20"/>
        <v>0.40840800000000377</v>
      </c>
      <c r="BA138" s="15">
        <f t="shared" si="15"/>
        <v>3.5572127140996166</v>
      </c>
      <c r="BB138" s="15">
        <f t="shared" si="16"/>
        <v>5.6800000000000003E-2</v>
      </c>
      <c r="BC138" s="15">
        <f t="shared" si="17"/>
        <v>12.9894</v>
      </c>
    </row>
    <row r="139" spans="45:55" x14ac:dyDescent="0.25">
      <c r="AS139" s="15">
        <f t="shared" si="11"/>
        <v>128</v>
      </c>
      <c r="AT139" s="15">
        <f t="shared" si="18"/>
        <v>0.81874415228124098</v>
      </c>
      <c r="AU139" s="15">
        <f t="shared" si="19"/>
        <v>0.22044483230495837</v>
      </c>
      <c r="AV139" s="15">
        <f t="shared" si="12"/>
        <v>2.3E-3</v>
      </c>
      <c r="AW139" s="15">
        <f t="shared" si="13"/>
        <v>10.524899999999995</v>
      </c>
      <c r="AY139" s="15">
        <f t="shared" si="14"/>
        <v>128</v>
      </c>
      <c r="AZ139" s="15">
        <f t="shared" si="20"/>
        <v>0.42411600000000377</v>
      </c>
      <c r="BA139" s="15">
        <f t="shared" si="15"/>
        <v>3.4402852125936647</v>
      </c>
      <c r="BB139" s="15">
        <f t="shared" si="16"/>
        <v>5.4899999999999997E-2</v>
      </c>
      <c r="BC139" s="15">
        <f t="shared" si="17"/>
        <v>13.0443</v>
      </c>
    </row>
    <row r="140" spans="45:55" x14ac:dyDescent="0.25">
      <c r="AS140" s="15">
        <f t="shared" si="11"/>
        <v>129</v>
      </c>
      <c r="AT140" s="15">
        <f t="shared" si="18"/>
        <v>0.82904628718149798</v>
      </c>
      <c r="AU140" s="15">
        <f t="shared" si="19"/>
        <v>0.21002413660471878</v>
      </c>
      <c r="AV140" s="15">
        <f t="shared" si="12"/>
        <v>2.2000000000000001E-3</v>
      </c>
      <c r="AW140" s="15">
        <f t="shared" si="13"/>
        <v>10.527099999999995</v>
      </c>
      <c r="AY140" s="15">
        <f t="shared" si="14"/>
        <v>129</v>
      </c>
      <c r="AZ140" s="15">
        <f t="shared" si="20"/>
        <v>0.43982400000000377</v>
      </c>
      <c r="BA140" s="15">
        <f t="shared" si="15"/>
        <v>3.3256840811942219</v>
      </c>
      <c r="BB140" s="15">
        <f t="shared" si="16"/>
        <v>5.3100000000000001E-2</v>
      </c>
      <c r="BC140" s="15">
        <f t="shared" si="17"/>
        <v>13.0974</v>
      </c>
    </row>
    <row r="141" spans="45:55" x14ac:dyDescent="0.25">
      <c r="AS141" s="15">
        <f t="shared" ref="AS141:AS204" si="21">IF(AT141="","",AS140+1)</f>
        <v>130</v>
      </c>
      <c r="AT141" s="15">
        <f t="shared" si="18"/>
        <v>0.83934842208175497</v>
      </c>
      <c r="AU141" s="15">
        <f t="shared" si="19"/>
        <v>0.20006151899882771</v>
      </c>
      <c r="AV141" s="15">
        <f t="shared" ref="AV141:AV204" si="22">IF(AT141="","",ROUNDDOWN(((AU140+AU141)*$AT$7)/2,4))</f>
        <v>2.0999999999999999E-3</v>
      </c>
      <c r="AW141" s="15">
        <f t="shared" ref="AW141:AW204" si="23">IF(AT141="","",AW140+AV141)</f>
        <v>10.529199999999996</v>
      </c>
      <c r="AY141" s="15">
        <f t="shared" ref="AY141:AY204" si="24">IF(AZ141="","",AY140+1)</f>
        <v>130</v>
      </c>
      <c r="AZ141" s="15">
        <f t="shared" si="20"/>
        <v>0.45553200000000377</v>
      </c>
      <c r="BA141" s="15">
        <f t="shared" ref="BA141:BA204" si="25">POWER(COS(AZ141),2)*EXP($AQ$3*($A$12/2*SIN(AZ141)-$E$3))</f>
        <v>3.2134221146858839</v>
      </c>
      <c r="BB141" s="15">
        <f t="shared" ref="BB141:BB204" si="26">IF(AZ141="","",ROUNDDOWN(((BA140+BA141)*$AZ$7)/2,4))</f>
        <v>5.1299999999999998E-2</v>
      </c>
      <c r="BC141" s="15">
        <f t="shared" ref="BC141:BC204" si="27">IF(AZ141="","",BC140+BB141)</f>
        <v>13.1487</v>
      </c>
    </row>
    <row r="142" spans="45:55" x14ac:dyDescent="0.25">
      <c r="AS142" s="15">
        <f t="shared" si="21"/>
        <v>131</v>
      </c>
      <c r="AT142" s="15">
        <f t="shared" ref="AT142:AT205" si="28">AT141+$AT$7</f>
        <v>0.84965055698201197</v>
      </c>
      <c r="AU142" s="15">
        <f t="shared" ref="AU142:AU205" si="29">POWER(COS(AT142),2)*EXP($AQ$3*($A$16/2*SIN(AT142)-$E$3))</f>
        <v>0.19053709271379526</v>
      </c>
      <c r="AV142" s="15">
        <f t="shared" si="22"/>
        <v>2E-3</v>
      </c>
      <c r="AW142" s="15">
        <f t="shared" si="23"/>
        <v>10.531199999999997</v>
      </c>
      <c r="AY142" s="15">
        <f t="shared" si="24"/>
        <v>131</v>
      </c>
      <c r="AZ142" s="15">
        <f t="shared" ref="AZ142:AZ205" si="30">AZ141+$AZ$7</f>
        <v>0.47124000000000377</v>
      </c>
      <c r="BA142" s="15">
        <f t="shared" si="25"/>
        <v>3.1035081583438662</v>
      </c>
      <c r="BB142" s="15">
        <f t="shared" si="26"/>
        <v>4.9599999999999998E-2</v>
      </c>
      <c r="BC142" s="15">
        <f t="shared" si="27"/>
        <v>13.1983</v>
      </c>
    </row>
    <row r="143" spans="45:55" x14ac:dyDescent="0.25">
      <c r="AS143" s="15">
        <f t="shared" si="21"/>
        <v>132</v>
      </c>
      <c r="AT143" s="15">
        <f t="shared" si="28"/>
        <v>0.85995269188226897</v>
      </c>
      <c r="AU143" s="15">
        <f t="shared" si="29"/>
        <v>0.18143181881407255</v>
      </c>
      <c r="AV143" s="15">
        <f t="shared" si="22"/>
        <v>1.9E-3</v>
      </c>
      <c r="AW143" s="15">
        <f t="shared" si="23"/>
        <v>10.533099999999996</v>
      </c>
      <c r="AY143" s="15">
        <f t="shared" si="24"/>
        <v>132</v>
      </c>
      <c r="AZ143" s="15">
        <f t="shared" si="30"/>
        <v>0.48694800000000377</v>
      </c>
      <c r="BA143" s="15">
        <f t="shared" si="25"/>
        <v>2.9959473217654007</v>
      </c>
      <c r="BB143" s="15">
        <f t="shared" si="26"/>
        <v>4.7899999999999998E-2</v>
      </c>
      <c r="BC143" s="15">
        <f t="shared" si="27"/>
        <v>13.2462</v>
      </c>
    </row>
    <row r="144" spans="45:55" x14ac:dyDescent="0.25">
      <c r="AS144" s="15">
        <f t="shared" si="21"/>
        <v>133</v>
      </c>
      <c r="AT144" s="15">
        <f t="shared" si="28"/>
        <v>0.87025482678252597</v>
      </c>
      <c r="AU144" s="15">
        <f t="shared" si="29"/>
        <v>0.17272747247668704</v>
      </c>
      <c r="AV144" s="15">
        <f t="shared" si="22"/>
        <v>1.8E-3</v>
      </c>
      <c r="AW144" s="15">
        <f t="shared" si="23"/>
        <v>10.534899999999995</v>
      </c>
      <c r="AY144" s="15">
        <f t="shared" si="24"/>
        <v>133</v>
      </c>
      <c r="AZ144" s="15">
        <f t="shared" si="30"/>
        <v>0.50265600000000377</v>
      </c>
      <c r="BA144" s="15">
        <f t="shared" si="25"/>
        <v>2.8907411892010537</v>
      </c>
      <c r="BB144" s="15">
        <f t="shared" si="26"/>
        <v>4.6199999999999998E-2</v>
      </c>
      <c r="BC144" s="15">
        <f t="shared" si="27"/>
        <v>13.292400000000001</v>
      </c>
    </row>
    <row r="145" spans="45:55" x14ac:dyDescent="0.25">
      <c r="AS145" s="15">
        <f t="shared" si="21"/>
        <v>134</v>
      </c>
      <c r="AT145" s="15">
        <f t="shared" si="28"/>
        <v>0.88055696168278297</v>
      </c>
      <c r="AU145" s="15">
        <f t="shared" si="29"/>
        <v>0.16440661044337512</v>
      </c>
      <c r="AV145" s="15">
        <f t="shared" si="22"/>
        <v>1.6999999999999999E-3</v>
      </c>
      <c r="AW145" s="15">
        <f t="shared" si="23"/>
        <v>10.536599999999995</v>
      </c>
      <c r="AY145" s="15">
        <f t="shared" si="24"/>
        <v>134</v>
      </c>
      <c r="AZ145" s="15">
        <f t="shared" si="30"/>
        <v>0.51836400000000382</v>
      </c>
      <c r="BA145" s="15">
        <f t="shared" si="25"/>
        <v>2.7878880259710686</v>
      </c>
      <c r="BB145" s="15">
        <f t="shared" si="26"/>
        <v>4.4499999999999998E-2</v>
      </c>
      <c r="BC145" s="15">
        <f t="shared" si="27"/>
        <v>13.3369</v>
      </c>
    </row>
    <row r="146" spans="45:55" x14ac:dyDescent="0.25">
      <c r="AS146" s="15">
        <f t="shared" si="21"/>
        <v>135</v>
      </c>
      <c r="AT146" s="15">
        <f t="shared" si="28"/>
        <v>0.89085909658303997</v>
      </c>
      <c r="AU146" s="15">
        <f t="shared" si="29"/>
        <v>0.15645253962294253</v>
      </c>
      <c r="AV146" s="15">
        <f t="shared" si="22"/>
        <v>1.6000000000000001E-3</v>
      </c>
      <c r="AW146" s="15">
        <f t="shared" si="23"/>
        <v>10.538199999999994</v>
      </c>
      <c r="AY146" s="15">
        <f t="shared" si="24"/>
        <v>135</v>
      </c>
      <c r="AZ146" s="15">
        <f t="shared" si="30"/>
        <v>0.53407200000000388</v>
      </c>
      <c r="BA146" s="15">
        <f t="shared" si="25"/>
        <v>2.6873829805976395</v>
      </c>
      <c r="BB146" s="15">
        <f t="shared" si="26"/>
        <v>4.2999999999999997E-2</v>
      </c>
      <c r="BC146" s="15">
        <f t="shared" si="27"/>
        <v>13.379899999999999</v>
      </c>
    </row>
    <row r="147" spans="45:55" x14ac:dyDescent="0.25">
      <c r="AS147" s="15">
        <f t="shared" si="21"/>
        <v>136</v>
      </c>
      <c r="AT147" s="15">
        <f t="shared" si="28"/>
        <v>0.90116123148329697</v>
      </c>
      <c r="AU147" s="15">
        <f t="shared" si="29"/>
        <v>0.14884928681614734</v>
      </c>
      <c r="AV147" s="15">
        <f t="shared" si="22"/>
        <v>1.5E-3</v>
      </c>
      <c r="AW147" s="15">
        <f t="shared" si="23"/>
        <v>10.539699999999995</v>
      </c>
      <c r="AY147" s="15">
        <f t="shared" si="24"/>
        <v>136</v>
      </c>
      <c r="AZ147" s="15">
        <f t="shared" si="30"/>
        <v>0.54978000000000393</v>
      </c>
      <c r="BA147" s="15">
        <f t="shared" si="25"/>
        <v>2.5892182823279355</v>
      </c>
      <c r="BB147" s="15">
        <f t="shared" si="26"/>
        <v>4.1399999999999999E-2</v>
      </c>
      <c r="BC147" s="15">
        <f t="shared" si="27"/>
        <v>13.421299999999999</v>
      </c>
    </row>
    <row r="148" spans="45:55" x14ac:dyDescent="0.25">
      <c r="AS148" s="15">
        <f t="shared" si="21"/>
        <v>137</v>
      </c>
      <c r="AT148" s="15">
        <f t="shared" si="28"/>
        <v>0.91146336638355396</v>
      </c>
      <c r="AU148" s="15">
        <f t="shared" si="29"/>
        <v>0.14158156953507769</v>
      </c>
      <c r="AV148" s="15">
        <f t="shared" si="22"/>
        <v>1.4E-3</v>
      </c>
      <c r="AW148" s="15">
        <f t="shared" si="23"/>
        <v>10.541099999999995</v>
      </c>
      <c r="AY148" s="15">
        <f t="shared" si="24"/>
        <v>137</v>
      </c>
      <c r="AZ148" s="15">
        <f t="shared" si="30"/>
        <v>0.56548800000000399</v>
      </c>
      <c r="BA148" s="15">
        <f t="shared" si="25"/>
        <v>2.4933834337645697</v>
      </c>
      <c r="BB148" s="15">
        <f t="shared" si="26"/>
        <v>3.9899999999999998E-2</v>
      </c>
      <c r="BC148" s="15">
        <f t="shared" si="27"/>
        <v>13.461199999999998</v>
      </c>
    </row>
    <row r="149" spans="45:55" x14ac:dyDescent="0.25">
      <c r="AS149" s="15">
        <f t="shared" si="21"/>
        <v>138</v>
      </c>
      <c r="AT149" s="15">
        <f t="shared" si="28"/>
        <v>0.92176550128381096</v>
      </c>
      <c r="AU149" s="15">
        <f t="shared" si="29"/>
        <v>0.13463476788878051</v>
      </c>
      <c r="AV149" s="15">
        <f t="shared" si="22"/>
        <v>1.4E-3</v>
      </c>
      <c r="AW149" s="15">
        <f t="shared" si="23"/>
        <v>10.542499999999995</v>
      </c>
      <c r="AY149" s="15">
        <f t="shared" si="24"/>
        <v>138</v>
      </c>
      <c r="AZ149" s="15">
        <f t="shared" si="30"/>
        <v>0.58119600000000404</v>
      </c>
      <c r="BA149" s="15">
        <f t="shared" si="25"/>
        <v>2.3998653983599474</v>
      </c>
      <c r="BB149" s="15">
        <f t="shared" si="26"/>
        <v>3.8399999999999997E-2</v>
      </c>
      <c r="BC149" s="15">
        <f t="shared" si="27"/>
        <v>13.499599999999997</v>
      </c>
    </row>
    <row r="150" spans="45:55" x14ac:dyDescent="0.25">
      <c r="AS150" s="15">
        <f t="shared" si="21"/>
        <v>139</v>
      </c>
      <c r="AT150" s="15">
        <f t="shared" si="28"/>
        <v>0.93206763618406796</v>
      </c>
      <c r="AU150" s="15">
        <f t="shared" si="29"/>
        <v>0.12799489750678103</v>
      </c>
      <c r="AV150" s="15">
        <f t="shared" si="22"/>
        <v>1.2999999999999999E-3</v>
      </c>
      <c r="AW150" s="15">
        <f t="shared" si="23"/>
        <v>10.543799999999996</v>
      </c>
      <c r="AY150" s="15">
        <f t="shared" si="24"/>
        <v>139</v>
      </c>
      <c r="AZ150" s="15">
        <f t="shared" si="30"/>
        <v>0.5969040000000041</v>
      </c>
      <c r="BA150" s="15">
        <f t="shared" si="25"/>
        <v>2.3086487825686537</v>
      </c>
      <c r="BB150" s="15">
        <f t="shared" si="26"/>
        <v>3.6900000000000002E-2</v>
      </c>
      <c r="BC150" s="15">
        <f t="shared" si="27"/>
        <v>13.536499999999997</v>
      </c>
    </row>
    <row r="151" spans="45:55" x14ac:dyDescent="0.25">
      <c r="AS151" s="15">
        <f t="shared" si="21"/>
        <v>140</v>
      </c>
      <c r="AT151" s="15">
        <f t="shared" si="28"/>
        <v>0.94236977108432496</v>
      </c>
      <c r="AU151" s="15">
        <f t="shared" si="29"/>
        <v>0.12164858347210634</v>
      </c>
      <c r="AV151" s="15">
        <f t="shared" si="22"/>
        <v>1.1999999999999999E-3</v>
      </c>
      <c r="AW151" s="15">
        <f t="shared" si="23"/>
        <v>10.544999999999996</v>
      </c>
      <c r="AY151" s="15">
        <f t="shared" si="24"/>
        <v>140</v>
      </c>
      <c r="AZ151" s="15">
        <f t="shared" si="30"/>
        <v>0.61261200000000415</v>
      </c>
      <c r="BA151" s="15">
        <f t="shared" si="25"/>
        <v>2.2197160124876412</v>
      </c>
      <c r="BB151" s="15">
        <f t="shared" si="26"/>
        <v>3.5499999999999997E-2</v>
      </c>
      <c r="BC151" s="15">
        <f t="shared" si="27"/>
        <v>13.571999999999997</v>
      </c>
    </row>
    <row r="152" spans="45:55" x14ac:dyDescent="0.25">
      <c r="AS152" s="15">
        <f t="shared" si="21"/>
        <v>141</v>
      </c>
      <c r="AT152" s="15">
        <f t="shared" si="28"/>
        <v>0.95267190598458196</v>
      </c>
      <c r="AU152" s="15">
        <f t="shared" si="29"/>
        <v>0.11558303523547983</v>
      </c>
      <c r="AV152" s="15">
        <f t="shared" si="22"/>
        <v>1.1999999999999999E-3</v>
      </c>
      <c r="AW152" s="15">
        <f t="shared" si="23"/>
        <v>10.546199999999997</v>
      </c>
      <c r="AY152" s="15">
        <f t="shared" si="24"/>
        <v>141</v>
      </c>
      <c r="AZ152" s="15">
        <f t="shared" si="30"/>
        <v>0.62832000000000421</v>
      </c>
      <c r="BA152" s="15">
        <f t="shared" si="25"/>
        <v>2.1330475048474051</v>
      </c>
      <c r="BB152" s="15">
        <f t="shared" si="26"/>
        <v>3.4099999999999998E-2</v>
      </c>
      <c r="BC152" s="15">
        <f t="shared" si="27"/>
        <v>13.606099999999998</v>
      </c>
    </row>
    <row r="153" spans="45:55" x14ac:dyDescent="0.25">
      <c r="AS153" s="15">
        <f t="shared" si="21"/>
        <v>142</v>
      </c>
      <c r="AT153" s="15">
        <f t="shared" si="28"/>
        <v>0.96297404088483896</v>
      </c>
      <c r="AU153" s="15">
        <f t="shared" si="29"/>
        <v>0.10978602248248207</v>
      </c>
      <c r="AV153" s="15">
        <f t="shared" si="22"/>
        <v>1.1000000000000001E-3</v>
      </c>
      <c r="AW153" s="15">
        <f t="shared" si="23"/>
        <v>10.547299999999996</v>
      </c>
      <c r="AY153" s="15">
        <f t="shared" si="24"/>
        <v>142</v>
      </c>
      <c r="AZ153" s="15">
        <f t="shared" si="30"/>
        <v>0.64402800000000426</v>
      </c>
      <c r="BA153" s="15">
        <f t="shared" si="25"/>
        <v>2.0486218322487963</v>
      </c>
      <c r="BB153" s="15">
        <f t="shared" si="26"/>
        <v>3.2800000000000003E-2</v>
      </c>
      <c r="BC153" s="15">
        <f t="shared" si="27"/>
        <v>13.638899999999998</v>
      </c>
    </row>
    <row r="154" spans="45:55" x14ac:dyDescent="0.25">
      <c r="AS154" s="15">
        <f t="shared" si="21"/>
        <v>143</v>
      </c>
      <c r="AT154" s="15">
        <f t="shared" si="28"/>
        <v>0.97327617578509595</v>
      </c>
      <c r="AU154" s="15">
        <f t="shared" si="29"/>
        <v>0.10424585192566686</v>
      </c>
      <c r="AV154" s="15">
        <f t="shared" si="22"/>
        <v>1.1000000000000001E-3</v>
      </c>
      <c r="AW154" s="15">
        <f t="shared" si="23"/>
        <v>10.548399999999996</v>
      </c>
      <c r="AY154" s="15">
        <f t="shared" si="24"/>
        <v>143</v>
      </c>
      <c r="AZ154" s="15">
        <f t="shared" si="30"/>
        <v>0.65973600000000432</v>
      </c>
      <c r="BA154" s="15">
        <f t="shared" si="25"/>
        <v>1.9664158825694142</v>
      </c>
      <c r="BB154" s="15">
        <f t="shared" si="26"/>
        <v>3.15E-2</v>
      </c>
      <c r="BC154" s="15">
        <f t="shared" si="27"/>
        <v>13.670399999999997</v>
      </c>
    </row>
    <row r="155" spans="45:55" x14ac:dyDescent="0.25">
      <c r="AS155" s="15">
        <f t="shared" si="21"/>
        <v>144</v>
      </c>
      <c r="AT155" s="15">
        <f t="shared" si="28"/>
        <v>0.98357831068535295</v>
      </c>
      <c r="AU155" s="15">
        <f t="shared" si="29"/>
        <v>9.8951344993879323E-2</v>
      </c>
      <c r="AV155" s="15">
        <f t="shared" si="22"/>
        <v>1E-3</v>
      </c>
      <c r="AW155" s="15">
        <f t="shared" si="23"/>
        <v>10.549399999999995</v>
      </c>
      <c r="AY155" s="15">
        <f t="shared" si="24"/>
        <v>144</v>
      </c>
      <c r="AZ155" s="15">
        <f t="shared" si="30"/>
        <v>0.67544400000000437</v>
      </c>
      <c r="BA155" s="15">
        <f t="shared" si="25"/>
        <v>1.88640501249083</v>
      </c>
      <c r="BB155" s="15">
        <f t="shared" si="26"/>
        <v>3.0200000000000001E-2</v>
      </c>
      <c r="BC155" s="15">
        <f t="shared" si="27"/>
        <v>13.700599999999998</v>
      </c>
    </row>
    <row r="156" spans="45:55" x14ac:dyDescent="0.25">
      <c r="AS156" s="15">
        <f t="shared" si="21"/>
        <v>145</v>
      </c>
      <c r="AT156" s="15">
        <f t="shared" si="28"/>
        <v>0.99388044558560995</v>
      </c>
      <c r="AU156" s="15">
        <f t="shared" si="29"/>
        <v>9.3891816391328028E-2</v>
      </c>
      <c r="AV156" s="15">
        <f t="shared" si="22"/>
        <v>8.9999999999999998E-4</v>
      </c>
      <c r="AW156" s="15">
        <f t="shared" si="23"/>
        <v>10.550299999999995</v>
      </c>
      <c r="AY156" s="15">
        <f t="shared" si="24"/>
        <v>145</v>
      </c>
      <c r="AZ156" s="15">
        <f t="shared" si="30"/>
        <v>0.69115200000000443</v>
      </c>
      <c r="BA156" s="15">
        <f t="shared" si="25"/>
        <v>1.8085631951232055</v>
      </c>
      <c r="BB156" s="15">
        <f t="shared" si="26"/>
        <v>2.9000000000000001E-2</v>
      </c>
      <c r="BC156" s="15">
        <f t="shared" si="27"/>
        <v>13.729599999999998</v>
      </c>
    </row>
    <row r="157" spans="45:55" x14ac:dyDescent="0.25">
      <c r="AS157" s="15">
        <f t="shared" si="21"/>
        <v>146</v>
      </c>
      <c r="AT157" s="15">
        <f t="shared" si="28"/>
        <v>1.0041825804858668</v>
      </c>
      <c r="AU157" s="15">
        <f t="shared" si="29"/>
        <v>8.9057053499321567E-2</v>
      </c>
      <c r="AV157" s="15">
        <f t="shared" si="22"/>
        <v>8.9999999999999998E-4</v>
      </c>
      <c r="AW157" s="15">
        <f t="shared" si="23"/>
        <v>10.551199999999994</v>
      </c>
      <c r="AY157" s="15">
        <f t="shared" si="24"/>
        <v>146</v>
      </c>
      <c r="AZ157" s="15">
        <f t="shared" si="30"/>
        <v>0.70686000000000448</v>
      </c>
      <c r="BA157" s="15">
        <f t="shared" si="25"/>
        <v>1.7328631617272454</v>
      </c>
      <c r="BB157" s="15">
        <f t="shared" si="26"/>
        <v>2.7799999999999998E-2</v>
      </c>
      <c r="BC157" s="15">
        <f t="shared" si="27"/>
        <v>13.757399999999997</v>
      </c>
    </row>
    <row r="158" spans="45:55" x14ac:dyDescent="0.25">
      <c r="AS158" s="15">
        <f t="shared" si="21"/>
        <v>147</v>
      </c>
      <c r="AT158" s="15">
        <f t="shared" si="28"/>
        <v>1.0144847153861238</v>
      </c>
      <c r="AU158" s="15">
        <f t="shared" si="29"/>
        <v>8.4437296593979375E-2</v>
      </c>
      <c r="AV158" s="15">
        <f t="shared" si="22"/>
        <v>8.0000000000000004E-4</v>
      </c>
      <c r="AW158" s="15">
        <f t="shared" si="23"/>
        <v>10.551999999999994</v>
      </c>
      <c r="AY158" s="15">
        <f t="shared" si="24"/>
        <v>147</v>
      </c>
      <c r="AZ158" s="15">
        <f t="shared" si="30"/>
        <v>0.72256800000000454</v>
      </c>
      <c r="BA158" s="15">
        <f t="shared" si="25"/>
        <v>1.6592765375548792</v>
      </c>
      <c r="BB158" s="15">
        <f t="shared" si="26"/>
        <v>2.6599999999999999E-2</v>
      </c>
      <c r="BC158" s="15">
        <f t="shared" si="27"/>
        <v>13.783999999999997</v>
      </c>
    </row>
    <row r="159" spans="45:55" x14ac:dyDescent="0.25">
      <c r="AS159" s="15">
        <f t="shared" si="21"/>
        <v>148</v>
      </c>
      <c r="AT159" s="15">
        <f t="shared" si="28"/>
        <v>1.0247868502863808</v>
      </c>
      <c r="AU159" s="15">
        <f t="shared" si="29"/>
        <v>8.002321985366305E-2</v>
      </c>
      <c r="AV159" s="15">
        <f t="shared" si="22"/>
        <v>8.0000000000000004E-4</v>
      </c>
      <c r="AW159" s="15">
        <f t="shared" si="23"/>
        <v>10.552799999999994</v>
      </c>
      <c r="AY159" s="15">
        <f t="shared" si="24"/>
        <v>148</v>
      </c>
      <c r="AZ159" s="15">
        <f t="shared" si="30"/>
        <v>0.7382760000000046</v>
      </c>
      <c r="BA159" s="15">
        <f t="shared" si="25"/>
        <v>1.5877739718497563</v>
      </c>
      <c r="BB159" s="15">
        <f t="shared" si="26"/>
        <v>2.5499999999999998E-2</v>
      </c>
      <c r="BC159" s="15">
        <f t="shared" si="27"/>
        <v>13.809499999999996</v>
      </c>
    </row>
    <row r="160" spans="45:55" x14ac:dyDescent="0.25">
      <c r="AS160" s="15">
        <f t="shared" si="21"/>
        <v>149</v>
      </c>
      <c r="AT160" s="15">
        <f t="shared" si="28"/>
        <v>1.0350889851866378</v>
      </c>
      <c r="AU160" s="15">
        <f t="shared" si="29"/>
        <v>7.58059131303431E-2</v>
      </c>
      <c r="AV160" s="15">
        <f t="shared" si="22"/>
        <v>8.0000000000000004E-4</v>
      </c>
      <c r="AW160" s="15">
        <f t="shared" si="23"/>
        <v>10.553599999999994</v>
      </c>
      <c r="AY160" s="15">
        <f t="shared" si="24"/>
        <v>149</v>
      </c>
      <c r="AZ160" s="15">
        <f t="shared" si="30"/>
        <v>0.75398400000000465</v>
      </c>
      <c r="BA160" s="15">
        <f t="shared" si="25"/>
        <v>1.5183252620665018</v>
      </c>
      <c r="BB160" s="15">
        <f t="shared" si="26"/>
        <v>2.4299999999999999E-2</v>
      </c>
      <c r="BC160" s="15">
        <f t="shared" si="27"/>
        <v>13.833799999999997</v>
      </c>
    </row>
    <row r="161" spans="45:55" x14ac:dyDescent="0.25">
      <c r="AS161" s="15">
        <f t="shared" si="21"/>
        <v>150</v>
      </c>
      <c r="AT161" s="15">
        <f t="shared" si="28"/>
        <v>1.0453911200868948</v>
      </c>
      <c r="AU161" s="15">
        <f t="shared" si="29"/>
        <v>7.1776864459615064E-2</v>
      </c>
      <c r="AV161" s="15">
        <f t="shared" si="22"/>
        <v>6.9999999999999999E-4</v>
      </c>
      <c r="AW161" s="15">
        <f t="shared" si="23"/>
        <v>10.554299999999994</v>
      </c>
      <c r="AY161" s="15">
        <f t="shared" si="24"/>
        <v>150</v>
      </c>
      <c r="AZ161" s="15">
        <f t="shared" si="30"/>
        <v>0.76969200000000471</v>
      </c>
      <c r="BA161" s="15">
        <f t="shared" si="25"/>
        <v>1.4508994723838935</v>
      </c>
      <c r="BB161" s="15">
        <f t="shared" si="26"/>
        <v>2.3300000000000001E-2</v>
      </c>
      <c r="BC161" s="15">
        <f t="shared" si="27"/>
        <v>13.857099999999997</v>
      </c>
    </row>
    <row r="162" spans="45:55" x14ac:dyDescent="0.25">
      <c r="AS162" s="15">
        <f t="shared" si="21"/>
        <v>151</v>
      </c>
      <c r="AT162" s="15">
        <f t="shared" si="28"/>
        <v>1.0556932549871518</v>
      </c>
      <c r="AU162" s="15">
        <f t="shared" si="29"/>
        <v>6.7927943284601708E-2</v>
      </c>
      <c r="AV162" s="15">
        <f t="shared" si="22"/>
        <v>6.9999999999999999E-4</v>
      </c>
      <c r="AW162" s="15">
        <f t="shared" si="23"/>
        <v>10.554999999999994</v>
      </c>
      <c r="AY162" s="15">
        <f t="shared" si="24"/>
        <v>151</v>
      </c>
      <c r="AZ162" s="15">
        <f t="shared" si="30"/>
        <v>0.78540000000000476</v>
      </c>
      <c r="BA162" s="15">
        <f t="shared" si="25"/>
        <v>1.3854650466016849</v>
      </c>
      <c r="BB162" s="15">
        <f t="shared" si="26"/>
        <v>2.2200000000000001E-2</v>
      </c>
      <c r="BC162" s="15">
        <f t="shared" si="27"/>
        <v>13.879299999999997</v>
      </c>
    </row>
    <row r="163" spans="45:55" x14ac:dyDescent="0.25">
      <c r="AS163" s="15">
        <f t="shared" si="21"/>
        <v>152</v>
      </c>
      <c r="AT163" s="15">
        <f t="shared" si="28"/>
        <v>1.0659953898874088</v>
      </c>
      <c r="AU163" s="15">
        <f t="shared" si="29"/>
        <v>6.4251384369519896E-2</v>
      </c>
      <c r="AV163" s="15">
        <f t="shared" si="22"/>
        <v>5.9999999999999995E-4</v>
      </c>
      <c r="AW163" s="15">
        <f t="shared" si="23"/>
        <v>10.555599999999995</v>
      </c>
      <c r="AY163" s="15">
        <f t="shared" si="24"/>
        <v>152</v>
      </c>
      <c r="AZ163" s="15">
        <f t="shared" si="30"/>
        <v>0.80110800000000482</v>
      </c>
      <c r="BA163" s="15">
        <f t="shared" si="25"/>
        <v>1.3219899155238186</v>
      </c>
      <c r="BB163" s="15">
        <f t="shared" si="26"/>
        <v>2.12E-2</v>
      </c>
      <c r="BC163" s="15">
        <f t="shared" si="27"/>
        <v>13.900499999999997</v>
      </c>
    </row>
    <row r="164" spans="45:55" x14ac:dyDescent="0.25">
      <c r="AS164" s="15">
        <f t="shared" si="21"/>
        <v>153</v>
      </c>
      <c r="AT164" s="15">
        <f t="shared" si="28"/>
        <v>1.0762975247876658</v>
      </c>
      <c r="AU164" s="15">
        <f t="shared" si="29"/>
        <v>6.0739772379252786E-2</v>
      </c>
      <c r="AV164" s="15">
        <f t="shared" si="22"/>
        <v>5.9999999999999995E-4</v>
      </c>
      <c r="AW164" s="15">
        <f t="shared" si="23"/>
        <v>10.556199999999995</v>
      </c>
      <c r="AY164" s="15">
        <f t="shared" si="24"/>
        <v>153</v>
      </c>
      <c r="AZ164" s="15">
        <f t="shared" si="30"/>
        <v>0.81681600000000487</v>
      </c>
      <c r="BA164" s="15">
        <f t="shared" si="25"/>
        <v>1.2604415989423259</v>
      </c>
      <c r="BB164" s="15">
        <f t="shared" si="26"/>
        <v>2.0199999999999999E-2</v>
      </c>
      <c r="BC164" s="15">
        <f t="shared" si="27"/>
        <v>13.920699999999998</v>
      </c>
    </row>
    <row r="165" spans="45:55" x14ac:dyDescent="0.25">
      <c r="AS165" s="15">
        <f t="shared" si="21"/>
        <v>154</v>
      </c>
      <c r="AT165" s="15">
        <f t="shared" si="28"/>
        <v>1.0865996596879228</v>
      </c>
      <c r="AU165" s="15">
        <f t="shared" si="29"/>
        <v>5.7386027101842554E-2</v>
      </c>
      <c r="AV165" s="15">
        <f t="shared" si="22"/>
        <v>5.9999999999999995E-4</v>
      </c>
      <c r="AW165" s="15">
        <f t="shared" si="23"/>
        <v>10.556799999999996</v>
      </c>
      <c r="AY165" s="15">
        <f t="shared" si="24"/>
        <v>154</v>
      </c>
      <c r="AZ165" s="15">
        <f t="shared" si="30"/>
        <v>0.83252400000000493</v>
      </c>
      <c r="BA165" s="15">
        <f t="shared" si="25"/>
        <v>1.200787302346342</v>
      </c>
      <c r="BB165" s="15">
        <f t="shared" si="26"/>
        <v>1.9300000000000001E-2</v>
      </c>
      <c r="BC165" s="15">
        <f t="shared" si="27"/>
        <v>13.939999999999998</v>
      </c>
    </row>
    <row r="166" spans="45:55" x14ac:dyDescent="0.25">
      <c r="AS166" s="15">
        <f t="shared" si="21"/>
        <v>155</v>
      </c>
      <c r="AT166" s="15">
        <f t="shared" si="28"/>
        <v>1.0969017945881798</v>
      </c>
      <c r="AU166" s="15">
        <f t="shared" si="29"/>
        <v>5.4183389291404031E-2</v>
      </c>
      <c r="AV166" s="15">
        <f t="shared" si="22"/>
        <v>5.0000000000000001E-4</v>
      </c>
      <c r="AW166" s="15">
        <f t="shared" si="23"/>
        <v>10.557299999999996</v>
      </c>
      <c r="AY166" s="15">
        <f t="shared" si="24"/>
        <v>155</v>
      </c>
      <c r="AZ166" s="15">
        <f t="shared" si="30"/>
        <v>0.84823200000000498</v>
      </c>
      <c r="BA166" s="15">
        <f t="shared" si="25"/>
        <v>1.142994008489477</v>
      </c>
      <c r="BB166" s="15">
        <f t="shared" si="26"/>
        <v>1.84E-2</v>
      </c>
      <c r="BC166" s="15">
        <f t="shared" si="27"/>
        <v>13.958399999999997</v>
      </c>
    </row>
    <row r="167" spans="45:55" x14ac:dyDescent="0.25">
      <c r="AS167" s="15">
        <f t="shared" si="21"/>
        <v>156</v>
      </c>
      <c r="AT167" s="15">
        <f t="shared" si="28"/>
        <v>1.1072039294884368</v>
      </c>
      <c r="AU167" s="15">
        <f t="shared" si="29"/>
        <v>5.1125407109556445E-2</v>
      </c>
      <c r="AV167" s="15">
        <f t="shared" si="22"/>
        <v>5.0000000000000001E-4</v>
      </c>
      <c r="AW167" s="15">
        <f t="shared" si="23"/>
        <v>10.557799999999997</v>
      </c>
      <c r="AY167" s="15">
        <f t="shared" si="24"/>
        <v>156</v>
      </c>
      <c r="AZ167" s="15">
        <f t="shared" si="30"/>
        <v>0.86394000000000504</v>
      </c>
      <c r="BA167" s="15">
        <f t="shared" si="25"/>
        <v>1.0870285639563564</v>
      </c>
      <c r="BB167" s="15">
        <f t="shared" si="26"/>
        <v>1.7500000000000002E-2</v>
      </c>
      <c r="BC167" s="15">
        <f t="shared" si="27"/>
        <v>13.975899999999998</v>
      </c>
    </row>
    <row r="168" spans="45:55" x14ac:dyDescent="0.25">
      <c r="AS168" s="15">
        <f t="shared" si="21"/>
        <v>157</v>
      </c>
      <c r="AT168" s="15">
        <f t="shared" si="28"/>
        <v>1.1175060643886938</v>
      </c>
      <c r="AU168" s="15">
        <f t="shared" si="29"/>
        <v>4.8205923144070233E-2</v>
      </c>
      <c r="AV168" s="15">
        <f t="shared" si="22"/>
        <v>5.0000000000000001E-4</v>
      </c>
      <c r="AW168" s="15">
        <f t="shared" si="23"/>
        <v>10.558299999999997</v>
      </c>
      <c r="AY168" s="15">
        <f t="shared" si="24"/>
        <v>157</v>
      </c>
      <c r="AZ168" s="15">
        <f t="shared" si="30"/>
        <v>0.87964800000000509</v>
      </c>
      <c r="BA168" s="15">
        <f t="shared" si="25"/>
        <v>1.0328577608755234</v>
      </c>
      <c r="BB168" s="15">
        <f t="shared" si="26"/>
        <v>1.66E-2</v>
      </c>
      <c r="BC168" s="15">
        <f t="shared" si="27"/>
        <v>13.992499999999998</v>
      </c>
    </row>
    <row r="169" spans="45:55" x14ac:dyDescent="0.25">
      <c r="AS169" s="15">
        <f t="shared" si="21"/>
        <v>158</v>
      </c>
      <c r="AT169" s="15">
        <f t="shared" si="28"/>
        <v>1.1278081992889508</v>
      </c>
      <c r="AU169" s="15">
        <f t="shared" si="29"/>
        <v>4.5419061984032165E-2</v>
      </c>
      <c r="AV169" s="15">
        <f t="shared" si="22"/>
        <v>4.0000000000000002E-4</v>
      </c>
      <c r="AW169" s="15">
        <f t="shared" si="23"/>
        <v>10.558699999999998</v>
      </c>
      <c r="AY169" s="15">
        <f t="shared" si="24"/>
        <v>158</v>
      </c>
      <c r="AZ169" s="15">
        <f t="shared" si="30"/>
        <v>0.89535600000000515</v>
      </c>
      <c r="BA169" s="15">
        <f t="shared" si="25"/>
        <v>0.98044841393117355</v>
      </c>
      <c r="BB169" s="15">
        <f t="shared" si="26"/>
        <v>1.5800000000000002E-2</v>
      </c>
      <c r="BC169" s="15">
        <f t="shared" si="27"/>
        <v>14.008299999999998</v>
      </c>
    </row>
    <row r="170" spans="45:55" x14ac:dyDescent="0.25">
      <c r="AS170" s="15">
        <f t="shared" si="21"/>
        <v>159</v>
      </c>
      <c r="AT170" s="15">
        <f t="shared" si="28"/>
        <v>1.1381103341892078</v>
      </c>
      <c r="AU170" s="15">
        <f t="shared" si="29"/>
        <v>4.2759218331439926E-2</v>
      </c>
      <c r="AV170" s="15">
        <f t="shared" si="22"/>
        <v>4.0000000000000002E-4</v>
      </c>
      <c r="AW170" s="15">
        <f t="shared" si="23"/>
        <v>10.559099999999999</v>
      </c>
      <c r="AY170" s="15">
        <f t="shared" si="24"/>
        <v>159</v>
      </c>
      <c r="AZ170" s="15">
        <f t="shared" si="30"/>
        <v>0.9110640000000052</v>
      </c>
      <c r="BA170" s="15">
        <f t="shared" si="25"/>
        <v>0.9297674328304546</v>
      </c>
      <c r="BB170" s="15">
        <f t="shared" si="26"/>
        <v>1.4999999999999999E-2</v>
      </c>
      <c r="BC170" s="15">
        <f t="shared" si="27"/>
        <v>14.023299999999999</v>
      </c>
    </row>
    <row r="171" spans="45:55" x14ac:dyDescent="0.25">
      <c r="AS171" s="15">
        <f t="shared" si="21"/>
        <v>160</v>
      </c>
      <c r="AT171" s="15">
        <f t="shared" si="28"/>
        <v>1.1484124690894648</v>
      </c>
      <c r="AU171" s="15">
        <f t="shared" si="29"/>
        <v>4.0221045629744108E-2</v>
      </c>
      <c r="AV171" s="15">
        <f t="shared" si="22"/>
        <v>4.0000000000000002E-4</v>
      </c>
      <c r="AW171" s="15">
        <f t="shared" si="23"/>
        <v>10.5595</v>
      </c>
      <c r="AY171" s="15">
        <f t="shared" si="24"/>
        <v>160</v>
      </c>
      <c r="AZ171" s="15">
        <f t="shared" si="30"/>
        <v>0.92677200000000526</v>
      </c>
      <c r="BA171" s="15">
        <f t="shared" si="25"/>
        <v>0.88078189038635013</v>
      </c>
      <c r="BB171" s="15">
        <f t="shared" si="26"/>
        <v>1.4200000000000001E-2</v>
      </c>
      <c r="BC171" s="15">
        <f t="shared" si="27"/>
        <v>14.0375</v>
      </c>
    </row>
    <row r="172" spans="45:55" x14ac:dyDescent="0.25">
      <c r="AS172" s="15">
        <f t="shared" si="21"/>
        <v>161</v>
      </c>
      <c r="AT172" s="15">
        <f t="shared" si="28"/>
        <v>1.1587146039897218</v>
      </c>
      <c r="AU172" s="15">
        <f t="shared" si="29"/>
        <v>3.7799445190465013E-2</v>
      </c>
      <c r="AV172" s="15">
        <f t="shared" si="22"/>
        <v>4.0000000000000002E-4</v>
      </c>
      <c r="AW172" s="15">
        <f t="shared" si="23"/>
        <v>10.559900000000001</v>
      </c>
      <c r="AY172" s="15">
        <f t="shared" si="24"/>
        <v>161</v>
      </c>
      <c r="AZ172" s="15">
        <f t="shared" si="30"/>
        <v>0.94248000000000531</v>
      </c>
      <c r="BA172" s="15">
        <f t="shared" si="25"/>
        <v>0.83345908637857147</v>
      </c>
      <c r="BB172" s="15">
        <f t="shared" si="26"/>
        <v>1.34E-2</v>
      </c>
      <c r="BC172" s="15">
        <f t="shared" si="27"/>
        <v>14.0509</v>
      </c>
    </row>
    <row r="173" spans="45:55" x14ac:dyDescent="0.25">
      <c r="AS173" s="15">
        <f t="shared" si="21"/>
        <v>162</v>
      </c>
      <c r="AT173" s="15">
        <f t="shared" si="28"/>
        <v>1.1690167388899788</v>
      </c>
      <c r="AU173" s="15">
        <f t="shared" si="29"/>
        <v>3.5489555799612799E-2</v>
      </c>
      <c r="AV173" s="15">
        <f t="shared" si="22"/>
        <v>2.9999999999999997E-4</v>
      </c>
      <c r="AW173" s="15">
        <f t="shared" si="23"/>
        <v>10.5602</v>
      </c>
      <c r="AY173" s="15">
        <f t="shared" si="24"/>
        <v>162</v>
      </c>
      <c r="AZ173" s="15">
        <f t="shared" si="30"/>
        <v>0.95818800000000537</v>
      </c>
      <c r="BA173" s="15">
        <f t="shared" si="25"/>
        <v>0.78776660735645365</v>
      </c>
      <c r="BB173" s="15">
        <f t="shared" si="26"/>
        <v>1.2699999999999999E-2</v>
      </c>
      <c r="BC173" s="15">
        <f t="shared" si="27"/>
        <v>14.063600000000001</v>
      </c>
    </row>
    <row r="174" spans="45:55" x14ac:dyDescent="0.25">
      <c r="AS174" s="15">
        <f t="shared" si="21"/>
        <v>163</v>
      </c>
      <c r="AT174" s="15">
        <f t="shared" si="28"/>
        <v>1.1793188737902358</v>
      </c>
      <c r="AU174" s="15">
        <f t="shared" si="29"/>
        <v>3.328674378624305E-2</v>
      </c>
      <c r="AV174" s="15">
        <f t="shared" si="22"/>
        <v>2.9999999999999997E-4</v>
      </c>
      <c r="AW174" s="15">
        <f t="shared" si="23"/>
        <v>10.560499999999999</v>
      </c>
      <c r="AY174" s="15">
        <f t="shared" si="24"/>
        <v>163</v>
      </c>
      <c r="AZ174" s="15">
        <f t="shared" si="30"/>
        <v>0.97389600000000542</v>
      </c>
      <c r="BA174" s="15">
        <f t="shared" si="25"/>
        <v>0.74367238254868295</v>
      </c>
      <c r="BB174" s="15">
        <f t="shared" si="26"/>
        <v>1.2E-2</v>
      </c>
      <c r="BC174" s="15">
        <f t="shared" si="27"/>
        <v>14.075600000000001</v>
      </c>
    </row>
    <row r="175" spans="45:55" x14ac:dyDescent="0.25">
      <c r="AS175" s="15">
        <f t="shared" si="21"/>
        <v>164</v>
      </c>
      <c r="AT175" s="15">
        <f t="shared" si="28"/>
        <v>1.1896210086904928</v>
      </c>
      <c r="AU175" s="15">
        <f t="shared" si="29"/>
        <v>3.1186593536073181E-2</v>
      </c>
      <c r="AV175" s="15">
        <f t="shared" si="22"/>
        <v>2.9999999999999997E-4</v>
      </c>
      <c r="AW175" s="15">
        <f t="shared" si="23"/>
        <v>10.560799999999999</v>
      </c>
      <c r="AY175" s="15">
        <f t="shared" si="24"/>
        <v>164</v>
      </c>
      <c r="AZ175" s="15">
        <f t="shared" si="30"/>
        <v>0.98960400000000548</v>
      </c>
      <c r="BA175" s="15">
        <f t="shared" si="25"/>
        <v>0.70114473604478944</v>
      </c>
      <c r="BB175" s="15">
        <f t="shared" si="26"/>
        <v>1.1299999999999999E-2</v>
      </c>
      <c r="BC175" s="15">
        <f t="shared" si="27"/>
        <v>14.086900000000002</v>
      </c>
    </row>
    <row r="176" spans="45:55" x14ac:dyDescent="0.25">
      <c r="AS176" s="15">
        <f t="shared" si="21"/>
        <v>165</v>
      </c>
      <c r="AT176" s="15">
        <f t="shared" si="28"/>
        <v>1.1999231435907498</v>
      </c>
      <c r="AU176" s="15">
        <f t="shared" si="29"/>
        <v>2.9184898433675298E-2</v>
      </c>
      <c r="AV176" s="15">
        <f t="shared" si="22"/>
        <v>2.9999999999999997E-4</v>
      </c>
      <c r="AW176" s="15">
        <f t="shared" si="23"/>
        <v>10.561099999999998</v>
      </c>
      <c r="AY176" s="15">
        <f t="shared" si="24"/>
        <v>165</v>
      </c>
      <c r="AZ176" s="15">
        <f t="shared" si="30"/>
        <v>1.0053120000000055</v>
      </c>
      <c r="BA176" s="15">
        <f t="shared" si="25"/>
        <v>0.66015243541284108</v>
      </c>
      <c r="BB176" s="15">
        <f t="shared" si="26"/>
        <v>1.06E-2</v>
      </c>
      <c r="BC176" s="15">
        <f t="shared" si="27"/>
        <v>14.097500000000002</v>
      </c>
    </row>
    <row r="177" spans="45:55" x14ac:dyDescent="0.25">
      <c r="AS177" s="15">
        <f t="shared" si="21"/>
        <v>166</v>
      </c>
      <c r="AT177" s="15">
        <f t="shared" si="28"/>
        <v>1.2102252784910068</v>
      </c>
      <c r="AU177" s="15">
        <f t="shared" si="29"/>
        <v>2.7277652217343986E-2</v>
      </c>
      <c r="AV177" s="15">
        <f t="shared" si="22"/>
        <v>2.0000000000000001E-4</v>
      </c>
      <c r="AW177" s="15">
        <f t="shared" si="23"/>
        <v>10.561299999999997</v>
      </c>
      <c r="AY177" s="15">
        <f t="shared" si="24"/>
        <v>166</v>
      </c>
      <c r="AZ177" s="15">
        <f t="shared" si="30"/>
        <v>1.0210200000000056</v>
      </c>
      <c r="BA177" s="15">
        <f t="shared" si="25"/>
        <v>0.62066473691666468</v>
      </c>
      <c r="BB177" s="15">
        <f t="shared" si="26"/>
        <v>0.01</v>
      </c>
      <c r="BC177" s="15">
        <f t="shared" si="27"/>
        <v>14.107500000000002</v>
      </c>
    </row>
    <row r="178" spans="45:55" x14ac:dyDescent="0.25">
      <c r="AS178" s="15">
        <f t="shared" si="21"/>
        <v>167</v>
      </c>
      <c r="AT178" s="15">
        <f t="shared" si="28"/>
        <v>1.2205274133912638</v>
      </c>
      <c r="AU178" s="15">
        <f t="shared" si="29"/>
        <v>2.5461040731311769E-2</v>
      </c>
      <c r="AV178" s="15">
        <f t="shared" si="22"/>
        <v>2.0000000000000001E-4</v>
      </c>
      <c r="AW178" s="15">
        <f t="shared" si="23"/>
        <v>10.561499999999997</v>
      </c>
      <c r="AY178" s="15">
        <f t="shared" si="24"/>
        <v>167</v>
      </c>
      <c r="AZ178" s="15">
        <f t="shared" si="30"/>
        <v>1.0367280000000056</v>
      </c>
      <c r="BA178" s="15">
        <f t="shared" si="25"/>
        <v>0.58265142749431109</v>
      </c>
      <c r="BB178" s="15">
        <f t="shared" si="26"/>
        <v>9.4000000000000004E-3</v>
      </c>
      <c r="BC178" s="15">
        <f t="shared" si="27"/>
        <v>14.116900000000001</v>
      </c>
    </row>
    <row r="179" spans="45:55" x14ac:dyDescent="0.25">
      <c r="AS179" s="15">
        <f t="shared" si="21"/>
        <v>168</v>
      </c>
      <c r="AT179" s="15">
        <f t="shared" si="28"/>
        <v>1.2308295482915208</v>
      </c>
      <c r="AU179" s="15">
        <f t="shared" si="29"/>
        <v>2.3731434060552115E-2</v>
      </c>
      <c r="AV179" s="15">
        <f t="shared" si="22"/>
        <v>2.0000000000000001E-4</v>
      </c>
      <c r="AW179" s="15">
        <f t="shared" si="23"/>
        <v>10.561699999999997</v>
      </c>
      <c r="AY179" s="15">
        <f t="shared" si="24"/>
        <v>168</v>
      </c>
      <c r="AZ179" s="15">
        <f t="shared" si="30"/>
        <v>1.0524360000000057</v>
      </c>
      <c r="BA179" s="15">
        <f t="shared" si="25"/>
        <v>0.5460828636573779</v>
      </c>
      <c r="BB179" s="15">
        <f t="shared" si="26"/>
        <v>8.8000000000000005E-3</v>
      </c>
      <c r="BC179" s="15">
        <f t="shared" si="27"/>
        <v>14.125700000000002</v>
      </c>
    </row>
    <row r="180" spans="45:55" x14ac:dyDescent="0.25">
      <c r="AS180" s="15">
        <f t="shared" si="21"/>
        <v>169</v>
      </c>
      <c r="AT180" s="15">
        <f t="shared" si="28"/>
        <v>1.2411316831917778</v>
      </c>
      <c r="AU180" s="15">
        <f t="shared" si="29"/>
        <v>2.2085379033967747E-2</v>
      </c>
      <c r="AV180" s="15">
        <f t="shared" si="22"/>
        <v>2.0000000000000001E-4</v>
      </c>
      <c r="AW180" s="15">
        <f t="shared" si="23"/>
        <v>10.561899999999996</v>
      </c>
      <c r="AY180" s="15">
        <f t="shared" si="24"/>
        <v>169</v>
      </c>
      <c r="AZ180" s="15">
        <f t="shared" si="30"/>
        <v>1.0681440000000058</v>
      </c>
      <c r="BA180" s="15">
        <f t="shared" si="25"/>
        <v>0.51093000746828621</v>
      </c>
      <c r="BB180" s="15">
        <f t="shared" si="26"/>
        <v>8.3000000000000001E-3</v>
      </c>
      <c r="BC180" s="15">
        <f t="shared" si="27"/>
        <v>14.134000000000002</v>
      </c>
    </row>
    <row r="181" spans="45:55" x14ac:dyDescent="0.25">
      <c r="AS181" s="15">
        <f t="shared" si="21"/>
        <v>170</v>
      </c>
      <c r="AT181" s="15">
        <f t="shared" si="28"/>
        <v>1.2514338180920348</v>
      </c>
      <c r="AU181" s="15">
        <f t="shared" si="29"/>
        <v>2.0519592082310207E-2</v>
      </c>
      <c r="AV181" s="15">
        <f t="shared" si="22"/>
        <v>2.0000000000000001E-4</v>
      </c>
      <c r="AW181" s="15">
        <f t="shared" si="23"/>
        <v>10.562099999999996</v>
      </c>
      <c r="AY181" s="15">
        <f t="shared" si="24"/>
        <v>170</v>
      </c>
      <c r="AZ181" s="15">
        <f t="shared" si="30"/>
        <v>1.0838520000000058</v>
      </c>
      <c r="BA181" s="15">
        <f t="shared" si="25"/>
        <v>0.47716445974970484</v>
      </c>
      <c r="BB181" s="15">
        <f t="shared" si="26"/>
        <v>7.7000000000000002E-3</v>
      </c>
      <c r="BC181" s="15">
        <f t="shared" si="27"/>
        <v>14.141700000000002</v>
      </c>
    </row>
    <row r="182" spans="45:55" x14ac:dyDescent="0.25">
      <c r="AS182" s="15">
        <f t="shared" si="21"/>
        <v>171</v>
      </c>
      <c r="AT182" s="15">
        <f t="shared" si="28"/>
        <v>1.2617359529922918</v>
      </c>
      <c r="AU182" s="15">
        <f t="shared" si="29"/>
        <v>1.9030952437716069E-2</v>
      </c>
      <c r="AV182" s="15">
        <f t="shared" si="22"/>
        <v>2.0000000000000001E-4</v>
      </c>
      <c r="AW182" s="15">
        <f t="shared" si="23"/>
        <v>10.562299999999995</v>
      </c>
      <c r="AY182" s="15">
        <f t="shared" si="24"/>
        <v>171</v>
      </c>
      <c r="AZ182" s="15">
        <f t="shared" si="30"/>
        <v>1.0995600000000059</v>
      </c>
      <c r="BA182" s="15">
        <f t="shared" si="25"/>
        <v>0.44475849067708428</v>
      </c>
      <c r="BB182" s="15">
        <f t="shared" si="26"/>
        <v>7.1999999999999998E-3</v>
      </c>
      <c r="BC182" s="15">
        <f t="shared" si="27"/>
        <v>14.148900000000001</v>
      </c>
    </row>
    <row r="183" spans="45:55" x14ac:dyDescent="0.25">
      <c r="AS183" s="15">
        <f t="shared" si="21"/>
        <v>172</v>
      </c>
      <c r="AT183" s="15">
        <f t="shared" si="28"/>
        <v>1.2720380878925488</v>
      </c>
      <c r="AU183" s="15">
        <f t="shared" si="29"/>
        <v>1.7616495662274197E-2</v>
      </c>
      <c r="AV183" s="15">
        <f t="shared" si="22"/>
        <v>1E-4</v>
      </c>
      <c r="AW183" s="15">
        <f t="shared" si="23"/>
        <v>10.562399999999995</v>
      </c>
      <c r="AY183" s="15">
        <f t="shared" si="24"/>
        <v>172</v>
      </c>
      <c r="AZ183" s="15">
        <f t="shared" si="30"/>
        <v>1.1152680000000059</v>
      </c>
      <c r="BA183" s="15">
        <f t="shared" si="25"/>
        <v>0.413685067901715</v>
      </c>
      <c r="BB183" s="15">
        <f t="shared" si="26"/>
        <v>6.7000000000000002E-3</v>
      </c>
      <c r="BC183" s="15">
        <f t="shared" si="27"/>
        <v>14.155600000000002</v>
      </c>
    </row>
    <row r="184" spans="45:55" x14ac:dyDescent="0.25">
      <c r="AS184" s="15">
        <f t="shared" si="21"/>
        <v>173</v>
      </c>
      <c r="AT184" s="15">
        <f t="shared" si="28"/>
        <v>1.2823402227928058</v>
      </c>
      <c r="AU184" s="15">
        <f t="shared" si="29"/>
        <v>1.6273407493557098E-2</v>
      </c>
      <c r="AV184" s="15">
        <f t="shared" si="22"/>
        <v>1E-4</v>
      </c>
      <c r="AW184" s="15">
        <f t="shared" si="23"/>
        <v>10.562499999999995</v>
      </c>
      <c r="AY184" s="15">
        <f t="shared" si="24"/>
        <v>173</v>
      </c>
      <c r="AZ184" s="15">
        <f t="shared" si="30"/>
        <v>1.130976000000006</v>
      </c>
      <c r="BA184" s="15">
        <f t="shared" si="25"/>
        <v>0.38391788234794971</v>
      </c>
      <c r="BB184" s="15">
        <f t="shared" si="26"/>
        <v>6.1999999999999998E-3</v>
      </c>
      <c r="BC184" s="15">
        <f t="shared" si="27"/>
        <v>14.161800000000001</v>
      </c>
    </row>
    <row r="185" spans="45:55" x14ac:dyDescent="0.25">
      <c r="AS185" s="15">
        <f t="shared" si="21"/>
        <v>174</v>
      </c>
      <c r="AT185" s="15">
        <f t="shared" si="28"/>
        <v>1.2926423576930628</v>
      </c>
      <c r="AU185" s="15">
        <f t="shared" si="29"/>
        <v>1.4999017995558665E-2</v>
      </c>
      <c r="AV185" s="15">
        <f t="shared" si="22"/>
        <v>1E-4</v>
      </c>
      <c r="AW185" s="15">
        <f t="shared" si="23"/>
        <v>10.562599999999994</v>
      </c>
      <c r="AY185" s="15">
        <f t="shared" si="24"/>
        <v>174</v>
      </c>
      <c r="AZ185" s="15">
        <f t="shared" si="30"/>
        <v>1.146684000000006</v>
      </c>
      <c r="BA185" s="15">
        <f t="shared" si="25"/>
        <v>0.35543137182419771</v>
      </c>
      <c r="BB185" s="15">
        <f t="shared" si="26"/>
        <v>5.7999999999999996E-3</v>
      </c>
      <c r="BC185" s="15">
        <f t="shared" si="27"/>
        <v>14.167600000000002</v>
      </c>
    </row>
    <row r="186" spans="45:55" x14ac:dyDescent="0.25">
      <c r="AS186" s="15">
        <f t="shared" si="21"/>
        <v>175</v>
      </c>
      <c r="AT186" s="15">
        <f t="shared" si="28"/>
        <v>1.3029444925933198</v>
      </c>
      <c r="AU186" s="15">
        <f t="shared" si="29"/>
        <v>1.3790796003978572E-2</v>
      </c>
      <c r="AV186" s="15">
        <f t="shared" si="22"/>
        <v>1E-4</v>
      </c>
      <c r="AW186" s="15">
        <f t="shared" si="23"/>
        <v>10.562699999999994</v>
      </c>
      <c r="AY186" s="15">
        <f t="shared" si="24"/>
        <v>175</v>
      </c>
      <c r="AZ186" s="15">
        <f t="shared" si="30"/>
        <v>1.1623920000000061</v>
      </c>
      <c r="BA186" s="15">
        <f t="shared" si="25"/>
        <v>0.32820074258310106</v>
      </c>
      <c r="BB186" s="15">
        <f t="shared" si="26"/>
        <v>5.3E-3</v>
      </c>
      <c r="BC186" s="15">
        <f t="shared" si="27"/>
        <v>14.172900000000002</v>
      </c>
    </row>
    <row r="187" spans="45:55" x14ac:dyDescent="0.25">
      <c r="AS187" s="15">
        <f t="shared" si="21"/>
        <v>176</v>
      </c>
      <c r="AT187" s="15">
        <f t="shared" si="28"/>
        <v>1.3132466274935768</v>
      </c>
      <c r="AU187" s="15">
        <f t="shared" si="29"/>
        <v>1.2646343855281917E-2</v>
      </c>
      <c r="AV187" s="15">
        <f t="shared" si="22"/>
        <v>1E-4</v>
      </c>
      <c r="AW187" s="15">
        <f t="shared" si="23"/>
        <v>10.562799999999994</v>
      </c>
      <c r="AY187" s="15">
        <f t="shared" si="24"/>
        <v>176</v>
      </c>
      <c r="AZ187" s="15">
        <f t="shared" si="30"/>
        <v>1.1781000000000061</v>
      </c>
      <c r="BA187" s="15">
        <f t="shared" si="25"/>
        <v>0.30220198896192796</v>
      </c>
      <c r="BB187" s="15">
        <f t="shared" si="26"/>
        <v>4.8999999999999998E-3</v>
      </c>
      <c r="BC187" s="15">
        <f t="shared" si="27"/>
        <v>14.177800000000001</v>
      </c>
    </row>
    <row r="188" spans="45:55" x14ac:dyDescent="0.25">
      <c r="AS188" s="15">
        <f t="shared" si="21"/>
        <v>177</v>
      </c>
      <c r="AT188" s="15">
        <f t="shared" si="28"/>
        <v>1.3235487623938338</v>
      </c>
      <c r="AU188" s="15">
        <f t="shared" si="29"/>
        <v>1.1563392389440314E-2</v>
      </c>
      <c r="AV188" s="15">
        <f t="shared" si="22"/>
        <v>1E-4</v>
      </c>
      <c r="AW188" s="15">
        <f t="shared" si="23"/>
        <v>10.562899999999994</v>
      </c>
      <c r="AY188" s="15">
        <f t="shared" si="24"/>
        <v>177</v>
      </c>
      <c r="AZ188" s="15">
        <f t="shared" si="30"/>
        <v>1.1938080000000062</v>
      </c>
      <c r="BA188" s="15">
        <f t="shared" si="25"/>
        <v>0.27741191122971759</v>
      </c>
      <c r="BB188" s="15">
        <f t="shared" si="26"/>
        <v>4.4999999999999997E-3</v>
      </c>
      <c r="BC188" s="15">
        <f t="shared" si="27"/>
        <v>14.182300000000001</v>
      </c>
    </row>
    <row r="189" spans="45:55" x14ac:dyDescent="0.25">
      <c r="AS189" s="15">
        <f t="shared" si="21"/>
        <v>178</v>
      </c>
      <c r="AT189" s="15">
        <f t="shared" si="28"/>
        <v>1.3338508972940908</v>
      </c>
      <c r="AU189" s="15">
        <f t="shared" si="29"/>
        <v>1.0539796216728058E-2</v>
      </c>
      <c r="AV189" s="15">
        <f t="shared" si="22"/>
        <v>1E-4</v>
      </c>
      <c r="AW189" s="15">
        <f t="shared" si="23"/>
        <v>10.562999999999994</v>
      </c>
      <c r="AY189" s="15">
        <f t="shared" si="24"/>
        <v>178</v>
      </c>
      <c r="AZ189" s="15">
        <f t="shared" si="30"/>
        <v>1.2095160000000063</v>
      </c>
      <c r="BA189" s="15">
        <f t="shared" si="25"/>
        <v>0.25380813176309486</v>
      </c>
      <c r="BB189" s="15">
        <f t="shared" si="26"/>
        <v>4.1000000000000003E-3</v>
      </c>
      <c r="BC189" s="15">
        <f t="shared" si="27"/>
        <v>14.186400000000001</v>
      </c>
    </row>
    <row r="190" spans="45:55" x14ac:dyDescent="0.25">
      <c r="AS190" s="15">
        <f t="shared" si="21"/>
        <v>179</v>
      </c>
      <c r="AT190" s="15">
        <f t="shared" si="28"/>
        <v>1.3441530321943478</v>
      </c>
      <c r="AU190" s="15">
        <f t="shared" si="29"/>
        <v>9.5735292394044259E-3</v>
      </c>
      <c r="AV190" s="15">
        <f t="shared" si="22"/>
        <v>1E-4</v>
      </c>
      <c r="AW190" s="15">
        <f t="shared" si="23"/>
        <v>10.563099999999993</v>
      </c>
      <c r="AY190" s="15">
        <f t="shared" si="24"/>
        <v>179</v>
      </c>
      <c r="AZ190" s="15">
        <f t="shared" si="30"/>
        <v>1.2252240000000063</v>
      </c>
      <c r="BA190" s="15">
        <f t="shared" si="25"/>
        <v>0.23136910966797639</v>
      </c>
      <c r="BB190" s="15">
        <f t="shared" si="26"/>
        <v>3.8E-3</v>
      </c>
      <c r="BC190" s="15">
        <f t="shared" si="27"/>
        <v>14.190200000000001</v>
      </c>
    </row>
    <row r="191" spans="45:55" x14ac:dyDescent="0.25">
      <c r="AS191" s="15">
        <f t="shared" si="21"/>
        <v>180</v>
      </c>
      <c r="AT191" s="15">
        <f t="shared" si="28"/>
        <v>1.3544551670946048</v>
      </c>
      <c r="AU191" s="15">
        <f t="shared" si="29"/>
        <v>8.6626804195604808E-3</v>
      </c>
      <c r="AV191" s="15">
        <f t="shared" si="22"/>
        <v>0</v>
      </c>
      <c r="AW191" s="15">
        <f t="shared" si="23"/>
        <v>10.563099999999993</v>
      </c>
      <c r="AY191" s="15">
        <f t="shared" si="24"/>
        <v>180</v>
      </c>
      <c r="AZ191" s="15">
        <f t="shared" si="30"/>
        <v>1.2409320000000064</v>
      </c>
      <c r="BA191" s="15">
        <f t="shared" si="25"/>
        <v>0.21007415395962034</v>
      </c>
      <c r="BB191" s="15">
        <f t="shared" si="26"/>
        <v>3.3999999999999998E-3</v>
      </c>
      <c r="BC191" s="15">
        <f t="shared" si="27"/>
        <v>14.1936</v>
      </c>
    </row>
    <row r="192" spans="45:55" x14ac:dyDescent="0.25">
      <c r="AS192" s="15">
        <f t="shared" si="21"/>
        <v>181</v>
      </c>
      <c r="AT192" s="15">
        <f t="shared" si="28"/>
        <v>1.3647573019948618</v>
      </c>
      <c r="AU192" s="15">
        <f t="shared" si="29"/>
        <v>7.805449784846214E-3</v>
      </c>
      <c r="AV192" s="15">
        <f t="shared" si="22"/>
        <v>0</v>
      </c>
      <c r="AW192" s="15">
        <f t="shared" si="23"/>
        <v>10.563099999999993</v>
      </c>
      <c r="AY192" s="15">
        <f t="shared" si="24"/>
        <v>181</v>
      </c>
      <c r="AZ192" s="15">
        <f t="shared" si="30"/>
        <v>1.2566400000000064</v>
      </c>
      <c r="BA192" s="15">
        <f t="shared" si="25"/>
        <v>0.18990343540866014</v>
      </c>
      <c r="BB192" s="15">
        <f t="shared" si="26"/>
        <v>3.0999999999999999E-3</v>
      </c>
      <c r="BC192" s="15">
        <f t="shared" si="27"/>
        <v>14.1967</v>
      </c>
    </row>
    <row r="193" spans="45:55" x14ac:dyDescent="0.25">
      <c r="AS193" s="15">
        <f t="shared" si="21"/>
        <v>182</v>
      </c>
      <c r="AT193" s="15">
        <f t="shared" si="28"/>
        <v>1.3750594368951188</v>
      </c>
      <c r="AU193" s="15">
        <f t="shared" si="29"/>
        <v>7.0001446642220452E-3</v>
      </c>
      <c r="AV193" s="15">
        <f t="shared" si="22"/>
        <v>0</v>
      </c>
      <c r="AW193" s="15">
        <f t="shared" si="23"/>
        <v>10.563099999999993</v>
      </c>
      <c r="AY193" s="15">
        <f t="shared" si="24"/>
        <v>182</v>
      </c>
      <c r="AZ193" s="15">
        <f t="shared" si="30"/>
        <v>1.2723480000000065</v>
      </c>
      <c r="BA193" s="15">
        <f t="shared" si="25"/>
        <v>0.17083799715591497</v>
      </c>
      <c r="BB193" s="15">
        <f t="shared" si="26"/>
        <v>2.8E-3</v>
      </c>
      <c r="BC193" s="15">
        <f t="shared" si="27"/>
        <v>14.1995</v>
      </c>
    </row>
    <row r="194" spans="45:55" x14ac:dyDescent="0.25">
      <c r="AS194" s="15">
        <f t="shared" si="21"/>
        <v>183</v>
      </c>
      <c r="AT194" s="15">
        <f t="shared" si="28"/>
        <v>1.3853615717953758</v>
      </c>
      <c r="AU194" s="15">
        <f t="shared" si="29"/>
        <v>6.2451761462971565E-3</v>
      </c>
      <c r="AV194" s="15">
        <f t="shared" si="22"/>
        <v>0</v>
      </c>
      <c r="AW194" s="15">
        <f t="shared" si="23"/>
        <v>10.563099999999993</v>
      </c>
      <c r="AY194" s="15">
        <f t="shared" si="24"/>
        <v>183</v>
      </c>
      <c r="AZ194" s="15">
        <f t="shared" si="30"/>
        <v>1.2880560000000065</v>
      </c>
      <c r="BA194" s="15">
        <f t="shared" si="25"/>
        <v>0.15285976419390887</v>
      </c>
      <c r="BB194" s="15">
        <f t="shared" si="26"/>
        <v>2.5000000000000001E-3</v>
      </c>
      <c r="BC194" s="15">
        <f t="shared" si="27"/>
        <v>14.202</v>
      </c>
    </row>
    <row r="195" spans="45:55" x14ac:dyDescent="0.25">
      <c r="AS195" s="15">
        <f t="shared" si="21"/>
        <v>184</v>
      </c>
      <c r="AT195" s="15">
        <f t="shared" si="28"/>
        <v>1.3956637066956328</v>
      </c>
      <c r="AU195" s="15">
        <f t="shared" si="29"/>
        <v>5.5390557532269697E-3</v>
      </c>
      <c r="AV195" s="15">
        <f t="shared" si="22"/>
        <v>0</v>
      </c>
      <c r="AW195" s="15">
        <f t="shared" si="23"/>
        <v>10.563099999999993</v>
      </c>
      <c r="AY195" s="15">
        <f t="shared" si="24"/>
        <v>184</v>
      </c>
      <c r="AZ195" s="15">
        <f t="shared" si="30"/>
        <v>1.3037640000000066</v>
      </c>
      <c r="BA195" s="15">
        <f t="shared" si="25"/>
        <v>0.13595155180816018</v>
      </c>
      <c r="BB195" s="15">
        <f t="shared" si="26"/>
        <v>2.2000000000000001E-3</v>
      </c>
      <c r="BC195" s="15">
        <f t="shared" si="27"/>
        <v>14.2042</v>
      </c>
    </row>
    <row r="196" spans="45:55" x14ac:dyDescent="0.25">
      <c r="AS196" s="15">
        <f t="shared" si="21"/>
        <v>185</v>
      </c>
      <c r="AT196" s="15">
        <f t="shared" si="28"/>
        <v>1.4059658415958898</v>
      </c>
      <c r="AU196" s="15">
        <f t="shared" si="29"/>
        <v>4.8803923235428894E-3</v>
      </c>
      <c r="AV196" s="15">
        <f t="shared" si="22"/>
        <v>0</v>
      </c>
      <c r="AW196" s="15">
        <f t="shared" si="23"/>
        <v>10.563099999999993</v>
      </c>
      <c r="AY196" s="15">
        <f t="shared" si="24"/>
        <v>185</v>
      </c>
      <c r="AZ196" s="15">
        <f t="shared" si="30"/>
        <v>1.3194720000000066</v>
      </c>
      <c r="BA196" s="15">
        <f t="shared" si="25"/>
        <v>0.12009707306644465</v>
      </c>
      <c r="BB196" s="15">
        <f t="shared" si="26"/>
        <v>2E-3</v>
      </c>
      <c r="BC196" s="15">
        <f t="shared" si="27"/>
        <v>14.206200000000001</v>
      </c>
    </row>
    <row r="197" spans="45:55" x14ac:dyDescent="0.25">
      <c r="AS197" s="15">
        <f t="shared" si="21"/>
        <v>186</v>
      </c>
      <c r="AT197" s="15">
        <f t="shared" si="28"/>
        <v>1.4162679764961468</v>
      </c>
      <c r="AU197" s="15">
        <f t="shared" si="29"/>
        <v>4.2678890976799609E-3</v>
      </c>
      <c r="AV197" s="15">
        <f t="shared" si="22"/>
        <v>0</v>
      </c>
      <c r="AW197" s="15">
        <f t="shared" si="23"/>
        <v>10.563099999999993</v>
      </c>
      <c r="AY197" s="15">
        <f t="shared" si="24"/>
        <v>186</v>
      </c>
      <c r="AZ197" s="15">
        <f t="shared" si="30"/>
        <v>1.3351800000000067</v>
      </c>
      <c r="BA197" s="15">
        <f t="shared" si="25"/>
        <v>0.10528094543938765</v>
      </c>
      <c r="BB197" s="15">
        <f t="shared" si="26"/>
        <v>1.6999999999999999E-3</v>
      </c>
      <c r="BC197" s="15">
        <f t="shared" si="27"/>
        <v>14.2079</v>
      </c>
    </row>
    <row r="198" spans="45:55" x14ac:dyDescent="0.25">
      <c r="AS198" s="15">
        <f t="shared" si="21"/>
        <v>187</v>
      </c>
      <c r="AT198" s="15">
        <f t="shared" si="28"/>
        <v>1.4265701113964038</v>
      </c>
      <c r="AU198" s="15">
        <f t="shared" si="29"/>
        <v>3.700341000352562E-3</v>
      </c>
      <c r="AV198" s="15">
        <f t="shared" si="22"/>
        <v>0</v>
      </c>
      <c r="AW198" s="15">
        <f t="shared" si="23"/>
        <v>10.563099999999993</v>
      </c>
      <c r="AY198" s="15">
        <f t="shared" si="24"/>
        <v>187</v>
      </c>
      <c r="AZ198" s="15">
        <f t="shared" si="30"/>
        <v>1.3508880000000068</v>
      </c>
      <c r="BA198" s="15">
        <f t="shared" si="25"/>
        <v>9.148869663092013E-2</v>
      </c>
      <c r="BB198" s="15">
        <f t="shared" si="26"/>
        <v>1.5E-3</v>
      </c>
      <c r="BC198" s="15">
        <f t="shared" si="27"/>
        <v>14.2094</v>
      </c>
    </row>
    <row r="199" spans="45:55" x14ac:dyDescent="0.25">
      <c r="AS199" s="15">
        <f t="shared" si="21"/>
        <v>188</v>
      </c>
      <c r="AT199" s="15">
        <f t="shared" si="28"/>
        <v>1.4368722462966608</v>
      </c>
      <c r="AU199" s="15">
        <f t="shared" si="29"/>
        <v>3.1766321143049873E-3</v>
      </c>
      <c r="AV199" s="15">
        <f t="shared" si="22"/>
        <v>0</v>
      </c>
      <c r="AW199" s="15">
        <f t="shared" si="23"/>
        <v>10.563099999999993</v>
      </c>
      <c r="AY199" s="15">
        <f t="shared" si="24"/>
        <v>188</v>
      </c>
      <c r="AZ199" s="15">
        <f t="shared" si="30"/>
        <v>1.3665960000000068</v>
      </c>
      <c r="BA199" s="15">
        <f t="shared" si="25"/>
        <v>7.8706769692340139E-2</v>
      </c>
      <c r="BB199" s="15">
        <f t="shared" si="26"/>
        <v>1.2999999999999999E-3</v>
      </c>
      <c r="BC199" s="15">
        <f t="shared" si="27"/>
        <v>14.210700000000001</v>
      </c>
    </row>
    <row r="200" spans="45:55" x14ac:dyDescent="0.25">
      <c r="AS200" s="15">
        <f t="shared" si="21"/>
        <v>189</v>
      </c>
      <c r="AT200" s="15">
        <f t="shared" si="28"/>
        <v>1.4471743811969178</v>
      </c>
      <c r="AU200" s="15">
        <f t="shared" si="29"/>
        <v>2.6957333403331554E-3</v>
      </c>
      <c r="AV200" s="15">
        <f t="shared" si="22"/>
        <v>0</v>
      </c>
      <c r="AW200" s="15">
        <f t="shared" si="23"/>
        <v>10.563099999999993</v>
      </c>
      <c r="AY200" s="15">
        <f t="shared" si="24"/>
        <v>189</v>
      </c>
      <c r="AZ200" s="15">
        <f t="shared" si="30"/>
        <v>1.3823040000000069</v>
      </c>
      <c r="BA200" s="15">
        <f t="shared" si="25"/>
        <v>6.6922527488964059E-2</v>
      </c>
      <c r="BB200" s="15">
        <f t="shared" si="26"/>
        <v>1.1000000000000001E-3</v>
      </c>
      <c r="BC200" s="15">
        <f t="shared" si="27"/>
        <v>14.2118</v>
      </c>
    </row>
    <row r="201" spans="45:55" x14ac:dyDescent="0.25">
      <c r="AS201" s="15">
        <f t="shared" si="21"/>
        <v>190</v>
      </c>
      <c r="AT201" s="15">
        <f t="shared" si="28"/>
        <v>1.4574765160971748</v>
      </c>
      <c r="AU201" s="15">
        <f t="shared" si="29"/>
        <v>2.2567002388362459E-3</v>
      </c>
      <c r="AV201" s="15">
        <f t="shared" si="22"/>
        <v>0</v>
      </c>
      <c r="AW201" s="15">
        <f t="shared" si="23"/>
        <v>10.563099999999993</v>
      </c>
      <c r="AY201" s="15">
        <f t="shared" si="24"/>
        <v>190</v>
      </c>
      <c r="AZ201" s="15">
        <f t="shared" si="30"/>
        <v>1.3980120000000069</v>
      </c>
      <c r="BA201" s="15">
        <f t="shared" si="25"/>
        <v>5.6124256583632251E-2</v>
      </c>
      <c r="BB201" s="15">
        <f t="shared" si="26"/>
        <v>8.9999999999999998E-4</v>
      </c>
      <c r="BC201" s="15">
        <f t="shared" si="27"/>
        <v>14.2127</v>
      </c>
    </row>
    <row r="202" spans="45:55" x14ac:dyDescent="0.25">
      <c r="AS202" s="15">
        <f t="shared" si="21"/>
        <v>191</v>
      </c>
      <c r="AT202" s="15">
        <f t="shared" si="28"/>
        <v>1.4677786509974318</v>
      </c>
      <c r="AU202" s="15">
        <f t="shared" si="29"/>
        <v>1.8586710485129041E-3</v>
      </c>
      <c r="AV202" s="15">
        <f t="shared" si="22"/>
        <v>0</v>
      </c>
      <c r="AW202" s="15">
        <f t="shared" si="23"/>
        <v>10.563099999999993</v>
      </c>
      <c r="AY202" s="15">
        <f t="shared" si="24"/>
        <v>191</v>
      </c>
      <c r="AZ202" s="15">
        <f t="shared" si="30"/>
        <v>1.413720000000007</v>
      </c>
      <c r="BA202" s="15">
        <f t="shared" si="25"/>
        <v>4.6301170596656088E-2</v>
      </c>
      <c r="BB202" s="15">
        <f t="shared" si="26"/>
        <v>8.0000000000000004E-4</v>
      </c>
      <c r="BC202" s="15">
        <f t="shared" si="27"/>
        <v>14.2135</v>
      </c>
    </row>
    <row r="203" spans="45:55" x14ac:dyDescent="0.25">
      <c r="AS203" s="15">
        <f t="shared" si="21"/>
        <v>192</v>
      </c>
      <c r="AT203" s="15">
        <f t="shared" si="28"/>
        <v>1.4780807858976888</v>
      </c>
      <c r="AU203" s="15">
        <f t="shared" si="29"/>
        <v>1.5008648781665774E-3</v>
      </c>
      <c r="AV203" s="15">
        <f t="shared" si="22"/>
        <v>0</v>
      </c>
      <c r="AW203" s="15">
        <f t="shared" si="23"/>
        <v>10.563099999999993</v>
      </c>
      <c r="AY203" s="15">
        <f t="shared" si="24"/>
        <v>192</v>
      </c>
      <c r="AZ203" s="15">
        <f t="shared" si="30"/>
        <v>1.429428000000007</v>
      </c>
      <c r="BA203" s="15">
        <f t="shared" si="25"/>
        <v>3.7443413097158054E-2</v>
      </c>
      <c r="BB203" s="15">
        <f t="shared" si="26"/>
        <v>5.9999999999999995E-4</v>
      </c>
      <c r="BC203" s="15">
        <f t="shared" si="27"/>
        <v>14.2141</v>
      </c>
    </row>
    <row r="204" spans="45:55" x14ac:dyDescent="0.25">
      <c r="AS204" s="15">
        <f t="shared" si="21"/>
        <v>193</v>
      </c>
      <c r="AT204" s="15">
        <f t="shared" si="28"/>
        <v>1.4883829207979458</v>
      </c>
      <c r="AU204" s="15">
        <f t="shared" si="29"/>
        <v>1.1825800679285995E-3</v>
      </c>
      <c r="AV204" s="15">
        <f t="shared" si="22"/>
        <v>0</v>
      </c>
      <c r="AW204" s="15">
        <f t="shared" si="23"/>
        <v>10.563099999999993</v>
      </c>
      <c r="AY204" s="15">
        <f t="shared" si="24"/>
        <v>193</v>
      </c>
      <c r="AZ204" s="15">
        <f t="shared" si="30"/>
        <v>1.4451360000000071</v>
      </c>
      <c r="BA204" s="15">
        <f t="shared" si="25"/>
        <v>2.9542060076164001E-2</v>
      </c>
      <c r="BB204" s="15">
        <f t="shared" si="26"/>
        <v>5.0000000000000001E-4</v>
      </c>
      <c r="BC204" s="15">
        <f t="shared" si="27"/>
        <v>14.214600000000001</v>
      </c>
    </row>
    <row r="205" spans="45:55" x14ac:dyDescent="0.25">
      <c r="AS205" s="15">
        <f t="shared" ref="AS205:AS212" si="31">IF(AT205="","",AS204+1)</f>
        <v>194</v>
      </c>
      <c r="AT205" s="15">
        <f t="shared" si="28"/>
        <v>1.4986850556982028</v>
      </c>
      <c r="AU205" s="15">
        <f t="shared" si="29"/>
        <v>9.0319271654651498E-4</v>
      </c>
      <c r="AV205" s="15">
        <f t="shared" ref="AV205:AV212" si="32">IF(AT205="","",ROUNDDOWN(((AU204+AU205)*$AT$7)/2,4))</f>
        <v>0</v>
      </c>
      <c r="AW205" s="15">
        <f t="shared" ref="AW205:AW212" si="33">IF(AT205="","",AW204+AV205)</f>
        <v>10.563099999999993</v>
      </c>
      <c r="AY205" s="15">
        <f t="shared" ref="AY205:AY212" si="34">IF(AZ205="","",AY204+1)</f>
        <v>194</v>
      </c>
      <c r="AZ205" s="15">
        <f t="shared" si="30"/>
        <v>1.4608440000000071</v>
      </c>
      <c r="BA205" s="15">
        <f t="shared" ref="BA205:BA212" si="35">POWER(COS(AZ205),2)*EXP($AQ$3*($A$12/2*SIN(AZ205)-$E$3))</f>
        <v>2.2589122047258242E-2</v>
      </c>
      <c r="BB205" s="15">
        <f t="shared" ref="BB205:BB212" si="36">IF(AZ205="","",ROUNDDOWN(((BA204+BA205)*$AZ$7)/2,4))</f>
        <v>4.0000000000000002E-4</v>
      </c>
      <c r="BC205" s="15">
        <f t="shared" ref="BC205:BC212" si="37">IF(AZ205="","",BC204+BB205)</f>
        <v>14.215000000000002</v>
      </c>
    </row>
    <row r="206" spans="45:55" x14ac:dyDescent="0.25">
      <c r="AS206" s="15">
        <f t="shared" si="31"/>
        <v>195</v>
      </c>
      <c r="AT206" s="15">
        <f t="shared" ref="AT206:AT212" si="38">AT205+$AT$7</f>
        <v>1.5089871905984598</v>
      </c>
      <c r="AU206" s="15">
        <f t="shared" ref="AU206:AU212" si="39">POWER(COS(AT206),2)*EXP($AQ$3*($A$16/2*SIN(AT206)-$E$3))</f>
        <v>6.6215537171915122E-4</v>
      </c>
      <c r="AV206" s="15">
        <f t="shared" si="32"/>
        <v>0</v>
      </c>
      <c r="AW206" s="15">
        <f t="shared" si="33"/>
        <v>10.563099999999993</v>
      </c>
      <c r="AY206" s="15">
        <f t="shared" si="34"/>
        <v>195</v>
      </c>
      <c r="AZ206" s="15">
        <f t="shared" ref="AZ206:AZ212" si="40">AZ205+$AZ$7</f>
        <v>1.4765520000000072</v>
      </c>
      <c r="BA206" s="15">
        <f t="shared" si="35"/>
        <v>1.6577545816104391E-2</v>
      </c>
      <c r="BB206" s="15">
        <f t="shared" si="36"/>
        <v>2.9999999999999997E-4</v>
      </c>
      <c r="BC206" s="15">
        <f t="shared" si="37"/>
        <v>14.215300000000001</v>
      </c>
    </row>
    <row r="207" spans="45:55" x14ac:dyDescent="0.25">
      <c r="AS207" s="15">
        <f t="shared" si="31"/>
        <v>196</v>
      </c>
      <c r="AT207" s="15">
        <f t="shared" si="38"/>
        <v>1.5192893254987168</v>
      </c>
      <c r="AU207" s="15">
        <f t="shared" si="39"/>
        <v>4.5899588078956961E-4</v>
      </c>
      <c r="AV207" s="15">
        <f t="shared" si="32"/>
        <v>0</v>
      </c>
      <c r="AW207" s="15">
        <f t="shared" si="33"/>
        <v>10.563099999999993</v>
      </c>
      <c r="AY207" s="15">
        <f t="shared" si="34"/>
        <v>196</v>
      </c>
      <c r="AZ207" s="15">
        <f t="shared" si="40"/>
        <v>1.4922600000000072</v>
      </c>
      <c r="BA207" s="15">
        <f t="shared" si="35"/>
        <v>1.1501215955667899E-2</v>
      </c>
      <c r="BB207" s="15">
        <f t="shared" si="36"/>
        <v>2.0000000000000001E-4</v>
      </c>
      <c r="BC207" s="15">
        <f t="shared" si="37"/>
        <v>14.2155</v>
      </c>
    </row>
    <row r="208" spans="45:55" x14ac:dyDescent="0.25">
      <c r="AS208" s="15">
        <f t="shared" si="31"/>
        <v>197</v>
      </c>
      <c r="AT208" s="15">
        <f t="shared" si="38"/>
        <v>1.5295914603989738</v>
      </c>
      <c r="AU208" s="15">
        <f t="shared" si="39"/>
        <v>2.9331639943269673E-4</v>
      </c>
      <c r="AV208" s="15">
        <f t="shared" si="32"/>
        <v>0</v>
      </c>
      <c r="AW208" s="15">
        <f t="shared" si="33"/>
        <v>10.563099999999993</v>
      </c>
      <c r="AY208" s="15">
        <f t="shared" si="34"/>
        <v>197</v>
      </c>
      <c r="AZ208" s="15">
        <f t="shared" si="40"/>
        <v>1.5079680000000073</v>
      </c>
      <c r="BA208" s="15">
        <f t="shared" si="35"/>
        <v>7.3549560195467246E-3</v>
      </c>
      <c r="BB208" s="15">
        <f t="shared" si="36"/>
        <v>1E-4</v>
      </c>
      <c r="BC208" s="15">
        <f t="shared" si="37"/>
        <v>14.2156</v>
      </c>
    </row>
    <row r="209" spans="45:55" x14ac:dyDescent="0.25">
      <c r="AS209" s="15">
        <f t="shared" si="31"/>
        <v>198</v>
      </c>
      <c r="AT209" s="15">
        <f t="shared" si="38"/>
        <v>1.5398935952992308</v>
      </c>
      <c r="AU209" s="15">
        <f t="shared" si="39"/>
        <v>1.6479255629664894E-4</v>
      </c>
      <c r="AV209" s="15">
        <f t="shared" si="32"/>
        <v>0</v>
      </c>
      <c r="AW209" s="15">
        <f t="shared" si="33"/>
        <v>10.563099999999993</v>
      </c>
      <c r="AY209" s="15">
        <f t="shared" si="34"/>
        <v>198</v>
      </c>
      <c r="AZ209" s="15">
        <f t="shared" si="40"/>
        <v>1.5236760000000074</v>
      </c>
      <c r="BA209" s="15">
        <f t="shared" si="35"/>
        <v>4.1345295214211559E-3</v>
      </c>
      <c r="BB209" s="15">
        <f t="shared" si="36"/>
        <v>0</v>
      </c>
      <c r="BC209" s="15">
        <f t="shared" si="37"/>
        <v>14.2156</v>
      </c>
    </row>
    <row r="210" spans="45:55" x14ac:dyDescent="0.25">
      <c r="AS210" s="15">
        <f t="shared" si="31"/>
        <v>199</v>
      </c>
      <c r="AT210" s="15">
        <f t="shared" si="38"/>
        <v>1.5501957301994878</v>
      </c>
      <c r="AU210" s="15">
        <f t="shared" si="39"/>
        <v>7.3172771875913917E-5</v>
      </c>
      <c r="AV210" s="15">
        <f t="shared" si="32"/>
        <v>0</v>
      </c>
      <c r="AW210" s="15">
        <f t="shared" si="33"/>
        <v>10.563099999999993</v>
      </c>
      <c r="AY210" s="15">
        <f t="shared" si="34"/>
        <v>199</v>
      </c>
      <c r="AZ210" s="15">
        <f t="shared" si="40"/>
        <v>1.5393840000000074</v>
      </c>
      <c r="BA210" s="15">
        <f t="shared" si="35"/>
        <v>1.8366407042694584E-3</v>
      </c>
      <c r="BB210" s="15">
        <f t="shared" si="36"/>
        <v>0</v>
      </c>
      <c r="BC210" s="15">
        <f t="shared" si="37"/>
        <v>14.2156</v>
      </c>
    </row>
    <row r="211" spans="45:55" x14ac:dyDescent="0.25">
      <c r="AS211" s="15">
        <f t="shared" si="31"/>
        <v>200</v>
      </c>
      <c r="AT211" s="15">
        <f t="shared" si="38"/>
        <v>1.5604978650997448</v>
      </c>
      <c r="AU211" s="15">
        <f t="shared" si="39"/>
        <v>1.8277730211151234E-5</v>
      </c>
      <c r="AV211" s="15">
        <f t="shared" si="32"/>
        <v>0</v>
      </c>
      <c r="AW211" s="15">
        <f t="shared" si="33"/>
        <v>10.563099999999993</v>
      </c>
      <c r="AY211" s="15">
        <f t="shared" si="34"/>
        <v>200</v>
      </c>
      <c r="AZ211" s="15">
        <f t="shared" si="40"/>
        <v>1.5550920000000075</v>
      </c>
      <c r="BA211" s="15">
        <f t="shared" si="35"/>
        <v>4.5893511865875827E-4</v>
      </c>
      <c r="BB211" s="15">
        <f t="shared" si="36"/>
        <v>0</v>
      </c>
      <c r="BC211" s="15">
        <f t="shared" si="37"/>
        <v>14.2156</v>
      </c>
    </row>
    <row r="212" spans="45:55" x14ac:dyDescent="0.25">
      <c r="AS212" s="15">
        <f t="shared" si="31"/>
        <v>201</v>
      </c>
      <c r="AT212" s="15">
        <f t="shared" si="38"/>
        <v>1.5708000000000018</v>
      </c>
      <c r="AU212" s="15">
        <f t="shared" si="39"/>
        <v>2.3248618302414668E-12</v>
      </c>
      <c r="AV212" s="15">
        <f t="shared" si="32"/>
        <v>0</v>
      </c>
      <c r="AW212" s="15">
        <f t="shared" si="33"/>
        <v>10.563099999999993</v>
      </c>
      <c r="AY212" s="15">
        <f t="shared" si="34"/>
        <v>201</v>
      </c>
      <c r="AZ212" s="15">
        <f t="shared" si="40"/>
        <v>1.5708000000000075</v>
      </c>
      <c r="BA212" s="15">
        <f t="shared" si="35"/>
        <v>2.5105327583369487E-11</v>
      </c>
      <c r="BB212" s="15">
        <f t="shared" si="36"/>
        <v>0</v>
      </c>
      <c r="BC212" s="15">
        <f t="shared" si="37"/>
        <v>14.2156</v>
      </c>
    </row>
  </sheetData>
  <protectedRanges>
    <protectedRange sqref="AU12:AU212" name="Rango2"/>
    <protectedRange sqref="AS3:AT3" name="Rango1"/>
    <protectedRange sqref="BA12:BA212" name="Rango2_1"/>
    <protectedRange sqref="AY3:AZ3" name="Rango1_1"/>
  </protectedRanges>
  <mergeCells count="2">
    <mergeCell ref="AS1:AT1"/>
    <mergeCell ref="AY1:AZ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topLeftCell="G74" zoomScaleNormal="100" workbookViewId="0">
      <selection activeCell="D80" sqref="D80"/>
    </sheetView>
  </sheetViews>
  <sheetFormatPr baseColWidth="10" defaultRowHeight="15" x14ac:dyDescent="0.25"/>
  <cols>
    <col min="1" max="1" width="71.42578125" bestFit="1" customWidth="1"/>
    <col min="2" max="2" width="19.85546875" bestFit="1" customWidth="1"/>
    <col min="3" max="3" width="13" bestFit="1" customWidth="1"/>
    <col min="4" max="4" width="23.28515625" bestFit="1" customWidth="1"/>
  </cols>
  <sheetData>
    <row r="1" spans="1:7" x14ac:dyDescent="0.25">
      <c r="A1" t="s">
        <v>92</v>
      </c>
      <c r="B1" t="s">
        <v>147</v>
      </c>
      <c r="C1" t="s">
        <v>146</v>
      </c>
      <c r="D1" t="s">
        <v>148</v>
      </c>
      <c r="F1" t="s">
        <v>170</v>
      </c>
    </row>
    <row r="4" spans="1:7" x14ac:dyDescent="0.25">
      <c r="F4">
        <v>0.60925255209305496</v>
      </c>
    </row>
    <row r="5" spans="1:7" x14ac:dyDescent="0.25">
      <c r="A5">
        <v>40</v>
      </c>
      <c r="B5">
        <f>0.0000000105*A5^6 - 0.000001831*A5^5 + 0.0001323458*A5^4 - 0.0044647682*A5^3 + 0.0882699655*A5^2 - 1.2002071729*A5 + 2.4935052987</f>
        <v>4.2908463827000176</v>
      </c>
      <c r="C5">
        <f t="shared" ref="C5:C10" si="0">B5/100</f>
        <v>4.2908463827000178E-2</v>
      </c>
      <c r="D5">
        <v>1.08722200843691</v>
      </c>
      <c r="G5">
        <f>F8+0.1*$F$8</f>
        <v>20.852582474212944</v>
      </c>
    </row>
    <row r="6" spans="1:7" x14ac:dyDescent="0.25">
      <c r="A6">
        <v>50</v>
      </c>
      <c r="B6">
        <f>0.0000000105*A6^6 - 0.000001831*A6^5 + 0.0001323458*A6^4 - 0.0044647682*A6^3 + 0.0882699655*A6^2 - 1.2002071729*A6 + 2.4935052987</f>
        <v>24.098285403699947</v>
      </c>
      <c r="C6">
        <f t="shared" si="0"/>
        <v>0.24098285403699948</v>
      </c>
      <c r="D6">
        <v>7.719472505108171</v>
      </c>
    </row>
    <row r="7" spans="1:7" x14ac:dyDescent="0.25">
      <c r="A7">
        <v>60</v>
      </c>
      <c r="B7">
        <f>0.0000000105*A7^6 - 0.000001831*A7^5 + 0.0001323458*A7^4 - 0.0044647682*A7^3 + 0.0882699655*A7^2 - 1.2002071729*A7 + 2.4935052987</f>
        <v>65.166987524700005</v>
      </c>
      <c r="C7">
        <f t="shared" si="0"/>
        <v>0.65166987524700004</v>
      </c>
      <c r="D7">
        <v>12.944678471188169</v>
      </c>
    </row>
    <row r="8" spans="1:7" x14ac:dyDescent="0.25">
      <c r="A8">
        <v>70</v>
      </c>
      <c r="B8">
        <v>100</v>
      </c>
      <c r="C8">
        <f t="shared" si="0"/>
        <v>1</v>
      </c>
      <c r="D8">
        <v>16.521367732276229</v>
      </c>
      <c r="F8">
        <f>31.115*$F$4</f>
        <v>18.956893158375404</v>
      </c>
      <c r="G8">
        <f>F8-0.1*$F$8</f>
        <v>17.061203842537864</v>
      </c>
    </row>
    <row r="9" spans="1:7" x14ac:dyDescent="0.25">
      <c r="A9">
        <v>80</v>
      </c>
      <c r="B9">
        <v>100</v>
      </c>
      <c r="C9">
        <f t="shared" si="0"/>
        <v>1</v>
      </c>
      <c r="D9">
        <v>16.68787874827623</v>
      </c>
      <c r="F9">
        <f t="shared" ref="F9:F10" si="1">31.115*$F$4</f>
        <v>18.956893158375404</v>
      </c>
      <c r="G9">
        <f>F9-0.1*$F$8</f>
        <v>17.061203842537864</v>
      </c>
    </row>
    <row r="10" spans="1:7" x14ac:dyDescent="0.25">
      <c r="A10">
        <v>90</v>
      </c>
      <c r="B10">
        <v>100</v>
      </c>
      <c r="C10">
        <f t="shared" si="0"/>
        <v>1</v>
      </c>
      <c r="D10">
        <v>17.066312875548956</v>
      </c>
      <c r="F10">
        <f t="shared" si="1"/>
        <v>18.956893158375404</v>
      </c>
      <c r="G10">
        <f>F10-0.1*$F$8</f>
        <v>17.061203842537864</v>
      </c>
    </row>
    <row r="13" spans="1:7" x14ac:dyDescent="0.25">
      <c r="A13" t="s">
        <v>92</v>
      </c>
      <c r="B13" t="s">
        <v>146</v>
      </c>
      <c r="C13" t="s">
        <v>145</v>
      </c>
    </row>
    <row r="17" spans="1:3" x14ac:dyDescent="0.25">
      <c r="A17">
        <v>40</v>
      </c>
      <c r="B17">
        <v>1</v>
      </c>
      <c r="C17">
        <v>4.7676084826026504</v>
      </c>
    </row>
    <row r="18" spans="1:3" x14ac:dyDescent="0.25">
      <c r="A18">
        <v>50</v>
      </c>
      <c r="B18">
        <v>1</v>
      </c>
      <c r="C18">
        <v>10.820575221834389</v>
      </c>
    </row>
    <row r="19" spans="1:3" x14ac:dyDescent="0.25">
      <c r="A19">
        <v>60</v>
      </c>
      <c r="B19">
        <v>1</v>
      </c>
      <c r="C19">
        <v>14.60540245314302</v>
      </c>
    </row>
    <row r="20" spans="1:3" x14ac:dyDescent="0.25">
      <c r="A20">
        <v>70</v>
      </c>
      <c r="B20">
        <v>1</v>
      </c>
      <c r="C20">
        <v>16.520159391678369</v>
      </c>
    </row>
    <row r="21" spans="1:3" x14ac:dyDescent="0.25">
      <c r="A21">
        <v>80</v>
      </c>
      <c r="B21">
        <v>1</v>
      </c>
      <c r="C21">
        <v>16.68787874827623</v>
      </c>
    </row>
    <row r="22" spans="1:3" x14ac:dyDescent="0.25">
      <c r="A22">
        <v>90</v>
      </c>
      <c r="B22">
        <v>1</v>
      </c>
      <c r="C22">
        <v>16.877095811912593</v>
      </c>
    </row>
    <row r="24" spans="1:3" x14ac:dyDescent="0.25">
      <c r="A24" t="s">
        <v>92</v>
      </c>
      <c r="B24" t="s">
        <v>146</v>
      </c>
      <c r="C24" t="s">
        <v>145</v>
      </c>
    </row>
    <row r="28" spans="1:3" x14ac:dyDescent="0.25">
      <c r="A28">
        <v>40</v>
      </c>
      <c r="B28">
        <v>0</v>
      </c>
      <c r="C28">
        <v>0.98</v>
      </c>
    </row>
    <row r="29" spans="1:3" x14ac:dyDescent="0.25">
      <c r="A29">
        <v>50</v>
      </c>
      <c r="B29">
        <v>0</v>
      </c>
      <c r="C29">
        <v>7.0362339491071166</v>
      </c>
    </row>
    <row r="30" spans="1:3" x14ac:dyDescent="0.25">
      <c r="A30">
        <v>60</v>
      </c>
      <c r="B30">
        <v>0</v>
      </c>
      <c r="C30">
        <v>10.821061180415747</v>
      </c>
    </row>
    <row r="31" spans="1:3" x14ac:dyDescent="0.25">
      <c r="A31">
        <v>70</v>
      </c>
      <c r="B31">
        <v>0</v>
      </c>
      <c r="C31">
        <v>12.735818118951094</v>
      </c>
    </row>
    <row r="32" spans="1:3" x14ac:dyDescent="0.25">
      <c r="A32">
        <v>80</v>
      </c>
      <c r="B32">
        <v>0</v>
      </c>
      <c r="C32">
        <v>12.903537475548957</v>
      </c>
    </row>
    <row r="33" spans="1:5" x14ac:dyDescent="0.25">
      <c r="A33">
        <v>90</v>
      </c>
      <c r="B33">
        <v>0</v>
      </c>
      <c r="C33">
        <v>13.09275453918532</v>
      </c>
    </row>
    <row r="35" spans="1:5" x14ac:dyDescent="0.25">
      <c r="A35" t="s">
        <v>92</v>
      </c>
      <c r="B35" t="s">
        <v>146</v>
      </c>
      <c r="C35" t="s">
        <v>145</v>
      </c>
    </row>
    <row r="39" spans="1:5" x14ac:dyDescent="0.25">
      <c r="A39">
        <v>40</v>
      </c>
      <c r="B39">
        <v>-1</v>
      </c>
      <c r="C39">
        <v>0.22639895532991899</v>
      </c>
    </row>
    <row r="40" spans="1:5" x14ac:dyDescent="0.25">
      <c r="A40">
        <v>50</v>
      </c>
      <c r="B40">
        <v>-1</v>
      </c>
      <c r="C40">
        <v>6.2793656945616609</v>
      </c>
    </row>
    <row r="41" spans="1:5" x14ac:dyDescent="0.25">
      <c r="A41">
        <v>60</v>
      </c>
      <c r="B41">
        <v>-1</v>
      </c>
      <c r="C41">
        <v>10.064192925870291</v>
      </c>
    </row>
    <row r="42" spans="1:5" x14ac:dyDescent="0.25">
      <c r="A42">
        <v>70</v>
      </c>
      <c r="B42">
        <v>-1</v>
      </c>
      <c r="C42">
        <v>11.97894986440564</v>
      </c>
    </row>
    <row r="43" spans="1:5" x14ac:dyDescent="0.25">
      <c r="A43">
        <v>80</v>
      </c>
      <c r="B43">
        <v>-1</v>
      </c>
      <c r="C43">
        <v>12.146669221003501</v>
      </c>
    </row>
    <row r="44" spans="1:5" x14ac:dyDescent="0.25">
      <c r="A44">
        <v>90</v>
      </c>
      <c r="B44">
        <v>-1</v>
      </c>
      <c r="C44">
        <v>12.335886284639864</v>
      </c>
    </row>
    <row r="48" spans="1:5" x14ac:dyDescent="0.25">
      <c r="B48" t="s">
        <v>150</v>
      </c>
      <c r="C48" t="s">
        <v>151</v>
      </c>
      <c r="D48" t="s">
        <v>152</v>
      </c>
      <c r="E48" t="s">
        <v>153</v>
      </c>
    </row>
    <row r="49" spans="1:5" x14ac:dyDescent="0.25">
      <c r="A49" t="s">
        <v>92</v>
      </c>
      <c r="B49" t="s">
        <v>149</v>
      </c>
      <c r="C49" t="s">
        <v>149</v>
      </c>
      <c r="D49" t="s">
        <v>149</v>
      </c>
      <c r="E49" t="s">
        <v>149</v>
      </c>
    </row>
    <row r="50" spans="1:5" x14ac:dyDescent="0.25">
      <c r="A50">
        <v>40</v>
      </c>
      <c r="B50">
        <v>1.08722200843691</v>
      </c>
      <c r="C50">
        <v>0</v>
      </c>
      <c r="D50">
        <v>0</v>
      </c>
      <c r="E50">
        <v>0</v>
      </c>
    </row>
    <row r="51" spans="1:5" x14ac:dyDescent="0.25">
      <c r="A51">
        <v>50</v>
      </c>
      <c r="B51">
        <v>7.719472505108171</v>
      </c>
      <c r="C51">
        <v>2.4824000000000002</v>
      </c>
      <c r="D51">
        <v>0</v>
      </c>
      <c r="E51">
        <v>0</v>
      </c>
    </row>
    <row r="52" spans="1:5" x14ac:dyDescent="0.25">
      <c r="A52">
        <v>60</v>
      </c>
      <c r="B52">
        <v>12.944678471188169</v>
      </c>
      <c r="C52">
        <v>7.7540389999999997</v>
      </c>
      <c r="D52">
        <v>3.0449000000000002</v>
      </c>
      <c r="E52">
        <v>0</v>
      </c>
    </row>
    <row r="53" spans="1:5" x14ac:dyDescent="0.25">
      <c r="A53">
        <v>70</v>
      </c>
      <c r="B53">
        <v>16.521367732276229</v>
      </c>
      <c r="C53">
        <v>11.3103</v>
      </c>
      <c r="D53">
        <v>6.6012000000000004</v>
      </c>
      <c r="E53">
        <v>3.0030000000000001</v>
      </c>
    </row>
    <row r="54" spans="1:5" x14ac:dyDescent="0.25">
      <c r="A54">
        <v>80</v>
      </c>
      <c r="B54">
        <v>16.68787874827623</v>
      </c>
      <c r="C54">
        <v>11.49954</v>
      </c>
      <c r="D54">
        <v>6.7904400000000003</v>
      </c>
      <c r="E54">
        <v>3.19</v>
      </c>
    </row>
    <row r="55" spans="1:5" x14ac:dyDescent="0.25">
      <c r="A55">
        <v>90</v>
      </c>
      <c r="B55">
        <v>17.066312875548956</v>
      </c>
      <c r="C55">
        <v>11.688700000000001</v>
      </c>
      <c r="D55">
        <v>6.9796659999999999</v>
      </c>
      <c r="E55">
        <v>3.3818000000000001</v>
      </c>
    </row>
    <row r="62" spans="1:5" x14ac:dyDescent="0.25">
      <c r="A62" t="s">
        <v>154</v>
      </c>
    </row>
    <row r="64" spans="1:5" x14ac:dyDescent="0.25">
      <c r="A64" t="s">
        <v>156</v>
      </c>
      <c r="B64" t="s">
        <v>155</v>
      </c>
    </row>
    <row r="65" spans="1:5" x14ac:dyDescent="0.25">
      <c r="A65">
        <v>1190.0643634954215</v>
      </c>
      <c r="B65">
        <v>17.066312875548956</v>
      </c>
    </row>
    <row r="66" spans="1:5" x14ac:dyDescent="0.25">
      <c r="A66">
        <v>1492.6435798094822</v>
      </c>
      <c r="B66">
        <v>11.877980990639863</v>
      </c>
    </row>
    <row r="67" spans="1:5" x14ac:dyDescent="0.25">
      <c r="A67">
        <v>1857.944070206946</v>
      </c>
      <c r="B67">
        <v>7.1688788624580448</v>
      </c>
    </row>
    <row r="68" spans="1:5" x14ac:dyDescent="0.25">
      <c r="A68">
        <v>2233.3855781758662</v>
      </c>
      <c r="B68">
        <v>3.571051552458048</v>
      </c>
    </row>
    <row r="69" spans="1:5" x14ac:dyDescent="0.25">
      <c r="A69">
        <v>2613.2657166910067</v>
      </c>
      <c r="B69">
        <v>1.0844990606398557</v>
      </c>
    </row>
    <row r="71" spans="1:5" x14ac:dyDescent="0.25">
      <c r="A71" t="s">
        <v>157</v>
      </c>
    </row>
    <row r="76" spans="1:5" x14ac:dyDescent="0.25">
      <c r="C76" t="s">
        <v>159</v>
      </c>
    </row>
    <row r="77" spans="1:5" x14ac:dyDescent="0.25">
      <c r="A77" t="s">
        <v>92</v>
      </c>
      <c r="B77" t="s">
        <v>160</v>
      </c>
      <c r="C77" t="s">
        <v>161</v>
      </c>
      <c r="D77" t="s">
        <v>162</v>
      </c>
      <c r="E77" t="s">
        <v>171</v>
      </c>
    </row>
    <row r="78" spans="1:5" x14ac:dyDescent="0.25">
      <c r="A78">
        <v>40</v>
      </c>
      <c r="B78">
        <v>5.9</v>
      </c>
      <c r="C78">
        <v>4.7671999999999999</v>
      </c>
      <c r="D78">
        <v>3.5371999999999999</v>
      </c>
      <c r="E78">
        <v>4.3868</v>
      </c>
    </row>
    <row r="79" spans="1:5" x14ac:dyDescent="0.25">
      <c r="A79">
        <v>50</v>
      </c>
      <c r="B79">
        <v>11.955</v>
      </c>
      <c r="C79">
        <v>10.819800000000001</v>
      </c>
      <c r="D79">
        <v>9.5899000000000001</v>
      </c>
      <c r="E79">
        <v>10.441700000000001</v>
      </c>
    </row>
    <row r="80" spans="1:5" x14ac:dyDescent="0.25">
      <c r="A80">
        <v>60</v>
      </c>
      <c r="B80">
        <v>15.74</v>
      </c>
      <c r="C80">
        <v>14.605399999999999</v>
      </c>
      <c r="D80">
        <v>13.375</v>
      </c>
      <c r="E80">
        <v>14.226100000000001</v>
      </c>
    </row>
    <row r="81" spans="1:7" x14ac:dyDescent="0.25">
      <c r="A81">
        <v>70</v>
      </c>
      <c r="B81">
        <v>17.63</v>
      </c>
      <c r="C81">
        <v>16.4986</v>
      </c>
      <c r="D81">
        <v>15.268700000000001</v>
      </c>
      <c r="E81">
        <v>16.117999999999999</v>
      </c>
    </row>
    <row r="82" spans="1:7" x14ac:dyDescent="0.25">
      <c r="A82">
        <v>80</v>
      </c>
      <c r="B82">
        <v>17.823</v>
      </c>
      <c r="C82">
        <v>16.687799999999999</v>
      </c>
      <c r="D82">
        <v>15.4579</v>
      </c>
      <c r="E82">
        <v>16.306999999999999</v>
      </c>
    </row>
    <row r="83" spans="1:7" x14ac:dyDescent="0.25">
      <c r="A83">
        <v>90</v>
      </c>
      <c r="B83">
        <v>18.201599999999999</v>
      </c>
      <c r="C83">
        <v>17.066299999999998</v>
      </c>
      <c r="D83">
        <v>15.83</v>
      </c>
      <c r="E83">
        <v>16.495999999999999</v>
      </c>
    </row>
    <row r="93" spans="1:7" ht="18.75" x14ac:dyDescent="0.3">
      <c r="B93" s="45"/>
      <c r="C93" s="47"/>
      <c r="D93" s="48" t="s">
        <v>145</v>
      </c>
      <c r="E93" s="47"/>
      <c r="F93" s="47"/>
      <c r="G93" s="46"/>
    </row>
    <row r="94" spans="1:7" x14ac:dyDescent="0.25">
      <c r="B94" s="45" t="s">
        <v>163</v>
      </c>
      <c r="C94" s="46"/>
      <c r="D94" s="45" t="s">
        <v>165</v>
      </c>
      <c r="E94" s="46"/>
      <c r="F94" s="45" t="s">
        <v>166</v>
      </c>
      <c r="G94" s="46"/>
    </row>
    <row r="95" spans="1:7" x14ac:dyDescent="0.25">
      <c r="A95" s="44" t="s">
        <v>92</v>
      </c>
      <c r="B95" s="46" t="s">
        <v>3</v>
      </c>
      <c r="C95" s="44" t="s">
        <v>164</v>
      </c>
      <c r="D95" s="44" t="s">
        <v>3</v>
      </c>
      <c r="E95" s="44" t="s">
        <v>164</v>
      </c>
      <c r="F95" s="44" t="s">
        <v>3</v>
      </c>
      <c r="G95" s="44" t="s">
        <v>164</v>
      </c>
    </row>
    <row r="96" spans="1:7" x14ac:dyDescent="0.25">
      <c r="A96" s="44">
        <v>40</v>
      </c>
      <c r="B96" s="44">
        <v>31.791</v>
      </c>
      <c r="C96" s="44">
        <v>5.8144</v>
      </c>
      <c r="D96" s="44">
        <v>30.858899999999998</v>
      </c>
      <c r="E96" s="44">
        <v>3.5034000000000001</v>
      </c>
      <c r="F96" s="44">
        <v>30.584</v>
      </c>
      <c r="G96" s="44">
        <v>2.8226</v>
      </c>
    </row>
    <row r="97" spans="1:7" x14ac:dyDescent="0.25">
      <c r="A97" s="44">
        <v>50</v>
      </c>
      <c r="B97" s="44">
        <v>35.614699999999999</v>
      </c>
      <c r="C97" s="44">
        <v>8.8971999999999998</v>
      </c>
      <c r="D97" s="44">
        <v>36.488999999999997</v>
      </c>
      <c r="E97" s="44">
        <v>7.3139000000000003</v>
      </c>
      <c r="F97" s="44">
        <v>35.484000000000002</v>
      </c>
      <c r="G97" s="44">
        <v>6.9539999999999997</v>
      </c>
    </row>
    <row r="98" spans="1:7" x14ac:dyDescent="0.25">
      <c r="A98" s="44">
        <v>60</v>
      </c>
      <c r="B98" s="44">
        <v>47.244300000000003</v>
      </c>
      <c r="C98" s="44">
        <v>0</v>
      </c>
      <c r="D98" s="44">
        <v>42.276499999999999</v>
      </c>
      <c r="E98" s="44">
        <v>9.3610000000000007</v>
      </c>
      <c r="F98" s="44">
        <v>41.42</v>
      </c>
      <c r="G98" s="44">
        <v>9.0466999999999995</v>
      </c>
    </row>
    <row r="99" spans="1:7" x14ac:dyDescent="0.25">
      <c r="A99" s="44">
        <v>70</v>
      </c>
      <c r="B99" s="44">
        <v>55.164999999999999</v>
      </c>
      <c r="C99" s="44">
        <v>0</v>
      </c>
      <c r="D99" s="44">
        <v>44.877200000000002</v>
      </c>
      <c r="E99" s="44">
        <v>10.4505</v>
      </c>
      <c r="F99" s="44">
        <v>45.616599999999998</v>
      </c>
      <c r="G99" s="44">
        <v>10.14479</v>
      </c>
    </row>
    <row r="100" spans="1:7" x14ac:dyDescent="0.25">
      <c r="A100" s="44">
        <v>80</v>
      </c>
      <c r="B100" s="44">
        <v>45.94</v>
      </c>
      <c r="C100" s="44">
        <v>12.14</v>
      </c>
      <c r="D100" s="44">
        <v>45.032200000000003</v>
      </c>
      <c r="E100" s="44">
        <v>10.705299999999999</v>
      </c>
      <c r="F100" s="44">
        <v>45.9938</v>
      </c>
      <c r="G100" s="44">
        <v>10.3925</v>
      </c>
    </row>
    <row r="101" spans="1:7" x14ac:dyDescent="0.25">
      <c r="A101" s="44">
        <v>90</v>
      </c>
      <c r="B101" s="44">
        <v>46.436</v>
      </c>
      <c r="C101" s="44">
        <v>12.2521</v>
      </c>
      <c r="D101" s="44">
        <v>45.3</v>
      </c>
      <c r="E101" s="44">
        <v>10.7988</v>
      </c>
      <c r="F101" s="44">
        <v>46.5</v>
      </c>
      <c r="G101" s="44">
        <v>10.48</v>
      </c>
    </row>
    <row r="124" spans="1:5" x14ac:dyDescent="0.25">
      <c r="C124" t="s">
        <v>163</v>
      </c>
      <c r="D124" t="s">
        <v>165</v>
      </c>
      <c r="E124" t="s">
        <v>166</v>
      </c>
    </row>
    <row r="125" spans="1:5" x14ac:dyDescent="0.25">
      <c r="A125" t="s">
        <v>169</v>
      </c>
      <c r="B125" t="s">
        <v>168</v>
      </c>
      <c r="C125" t="s">
        <v>145</v>
      </c>
      <c r="D125" t="s">
        <v>145</v>
      </c>
      <c r="E125" t="s">
        <v>145</v>
      </c>
    </row>
    <row r="126" spans="1:5" x14ac:dyDescent="0.25">
      <c r="A126">
        <v>210</v>
      </c>
      <c r="B126">
        <v>30.548999999999999</v>
      </c>
      <c r="C126">
        <v>16.876999999999999</v>
      </c>
      <c r="D126">
        <v>13.092700000000001</v>
      </c>
      <c r="E126">
        <v>12.335000000000001</v>
      </c>
    </row>
    <row r="127" spans="1:5" x14ac:dyDescent="0.25">
      <c r="A127">
        <v>300</v>
      </c>
      <c r="B127">
        <v>38.316299999999998</v>
      </c>
      <c r="C127">
        <v>11.688700000000001</v>
      </c>
      <c r="D127">
        <v>7.9043999999999999</v>
      </c>
      <c r="E127">
        <v>7.1475400000000002</v>
      </c>
    </row>
    <row r="128" spans="1:5" x14ac:dyDescent="0.25">
      <c r="A128">
        <v>400</v>
      </c>
      <c r="B128">
        <v>47.693600000000004</v>
      </c>
      <c r="C128">
        <v>6.9790000000000001</v>
      </c>
      <c r="D128">
        <v>3.1953</v>
      </c>
      <c r="E128">
        <v>2.43845</v>
      </c>
    </row>
    <row r="129" spans="1:5" x14ac:dyDescent="0.25">
      <c r="A129">
        <v>500</v>
      </c>
      <c r="B129">
        <v>57.331200000000003</v>
      </c>
      <c r="C129">
        <v>3.3818000000000001</v>
      </c>
      <c r="D129">
        <v>0</v>
      </c>
      <c r="E129">
        <v>0</v>
      </c>
    </row>
    <row r="130" spans="1:5" x14ac:dyDescent="0.25">
      <c r="A130">
        <v>600</v>
      </c>
      <c r="B130">
        <v>67.082800000000006</v>
      </c>
      <c r="C130">
        <v>0.8952</v>
      </c>
      <c r="D130">
        <v>0</v>
      </c>
      <c r="E130">
        <v>0</v>
      </c>
    </row>
    <row r="131" spans="1:5" x14ac:dyDescent="0.25">
      <c r="A131">
        <v>700</v>
      </c>
      <c r="B131">
        <v>76.894400000000005</v>
      </c>
      <c r="C131">
        <v>0</v>
      </c>
      <c r="D131">
        <v>0</v>
      </c>
      <c r="E131">
        <v>0</v>
      </c>
    </row>
    <row r="146" spans="1:3" x14ac:dyDescent="0.25">
      <c r="A146">
        <v>0</v>
      </c>
      <c r="C146">
        <v>0.19173356979827652</v>
      </c>
    </row>
    <row r="147" spans="1:3" x14ac:dyDescent="0.25">
      <c r="A147">
        <v>10</v>
      </c>
      <c r="C147">
        <v>0.19173356979827652</v>
      </c>
    </row>
    <row r="148" spans="1:3" x14ac:dyDescent="0.25">
      <c r="A148">
        <v>20</v>
      </c>
      <c r="C148">
        <v>0.19173356979827652</v>
      </c>
    </row>
    <row r="149" spans="1:3" x14ac:dyDescent="0.25">
      <c r="A149">
        <v>30</v>
      </c>
      <c r="C149">
        <v>0.19173356979827652</v>
      </c>
    </row>
    <row r="150" spans="1:3" x14ac:dyDescent="0.25">
      <c r="A150">
        <v>40</v>
      </c>
      <c r="C150">
        <v>0.19173356979827652</v>
      </c>
    </row>
    <row r="151" spans="1:3" x14ac:dyDescent="0.25">
      <c r="A151">
        <v>50</v>
      </c>
      <c r="C151">
        <v>0.1803240979386786</v>
      </c>
    </row>
    <row r="152" spans="1:3" x14ac:dyDescent="0.25">
      <c r="A152">
        <v>60</v>
      </c>
      <c r="C152">
        <v>0.16258744424707236</v>
      </c>
    </row>
    <row r="153" spans="1:3" x14ac:dyDescent="0.25">
      <c r="A153">
        <v>70</v>
      </c>
      <c r="C153">
        <v>0.14908491151232001</v>
      </c>
    </row>
    <row r="154" spans="1:3" x14ac:dyDescent="0.25">
      <c r="A154">
        <v>80</v>
      </c>
      <c r="C154">
        <v>0.14758769133338256</v>
      </c>
    </row>
    <row r="155" spans="1:3" x14ac:dyDescent="0.25">
      <c r="A155">
        <v>90</v>
      </c>
      <c r="C155">
        <v>0.14695784801136141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CORREGIDO</vt:lpstr>
      <vt:lpstr>PARA e=1 UNICAMENTE</vt:lpstr>
      <vt:lpstr>PARA e entre -1 y 1</vt:lpstr>
      <vt:lpstr>DATOS NUESTROS e=0</vt:lpstr>
      <vt:lpstr>DATOS NUESTROS e=-1</vt:lpstr>
      <vt:lpstr>GRAFICAS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Brito</dc:creator>
  <cp:lastModifiedBy>Christian Brito</cp:lastModifiedBy>
  <dcterms:created xsi:type="dcterms:W3CDTF">2013-09-17T17:20:59Z</dcterms:created>
  <dcterms:modified xsi:type="dcterms:W3CDTF">2013-11-02T00:23:56Z</dcterms:modified>
</cp:coreProperties>
</file>