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oj\Desktop\ANÁLISIS BCV 2020\BCV (ANEXOS Y APÉNDICES)\"/>
    </mc:Choice>
  </mc:AlternateContent>
  <xr:revisionPtr revIDLastSave="0" documentId="13_ncr:1_{CA33621D-945E-4F7D-A432-6D490D706C2B}" xr6:coauthVersionLast="46" xr6:coauthVersionMax="46" xr10:uidLastSave="{00000000-0000-0000-0000-000000000000}"/>
  <bookViews>
    <workbookView xWindow="0" yWindow="1500" windowWidth="15375" windowHeight="7875" tabRatio="596" firstSheet="8" activeTab="9" xr2:uid="{00000000-000D-0000-FFFF-FFFF00000000}"/>
  </bookViews>
  <sheets>
    <sheet name=" ANEXO 1. Análisis vertical" sheetId="1" r:id="rId1"/>
    <sheet name="ANEXO 2. AJUSTES" sheetId="13" r:id="rId2"/>
    <sheet name="ANEXO 3.1 BALANCE 2019 AJUSTADO" sheetId="14" r:id="rId3"/>
    <sheet name="ANEXO 4. BALANCE TIPO CUENTA" sheetId="15" r:id="rId4"/>
    <sheet name="ANEXO 5. ANÁLIISIS HORIZONTAL" sheetId="12" r:id="rId5"/>
    <sheet name="ANEXO 6. RESULTADOS" sheetId="6" r:id="rId6"/>
    <sheet name="ANEXO 7. ANÁLISIS DEPARTAMENTAL" sheetId="7" r:id="rId7"/>
    <sheet name="ANEXO 8. COOPERACIÓN FINANCIERA" sheetId="16" r:id="rId8"/>
    <sheet name="ANEXO 9, PIB" sheetId="17" r:id="rId9"/>
    <sheet name="ANEXO 10. FINANCIAMIENTO AL GOB" sheetId="18" r:id="rId10"/>
  </sheets>
  <calcPr calcId="181029" iterate="1"/>
</workbook>
</file>

<file path=xl/calcChain.xml><?xml version="1.0" encoding="utf-8"?>
<calcChain xmlns="http://schemas.openxmlformats.org/spreadsheetml/2006/main">
  <c r="C12" i="18" l="1"/>
  <c r="C11" i="18"/>
  <c r="C10" i="18"/>
  <c r="C9" i="18"/>
  <c r="C8" i="18"/>
  <c r="C7" i="18"/>
  <c r="C6" i="18"/>
  <c r="C5" i="18"/>
  <c r="C4" i="18"/>
  <c r="A5" i="18"/>
  <c r="A6" i="18" s="1"/>
  <c r="A7" i="18" s="1"/>
  <c r="A8" i="18" s="1"/>
  <c r="A9" i="18" s="1"/>
  <c r="A10" i="18" s="1"/>
  <c r="A11" i="18" s="1"/>
  <c r="A12" i="18" s="1"/>
  <c r="A13" i="18" s="1"/>
  <c r="E34" i="7" l="1"/>
  <c r="D34" i="7"/>
  <c r="C34" i="7"/>
  <c r="B34" i="7"/>
  <c r="E84" i="6"/>
  <c r="D84" i="6"/>
  <c r="C84" i="6"/>
  <c r="B84" i="6"/>
  <c r="E82" i="6"/>
  <c r="D82" i="6"/>
  <c r="C82" i="6"/>
  <c r="B82" i="6"/>
  <c r="D25" i="16" l="1"/>
  <c r="D24" i="16"/>
  <c r="D23" i="16"/>
  <c r="D22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76" i="6"/>
  <c r="C76" i="6"/>
  <c r="B76" i="6"/>
  <c r="D72" i="6"/>
  <c r="C72" i="6"/>
  <c r="B72" i="6"/>
  <c r="B28" i="15" l="1"/>
  <c r="E28" i="15"/>
  <c r="B21" i="15"/>
  <c r="F54" i="1" l="1"/>
  <c r="F27" i="1"/>
  <c r="I55" i="1"/>
  <c r="I54" i="1"/>
  <c r="E55" i="1"/>
  <c r="E54" i="1"/>
  <c r="H55" i="1"/>
  <c r="D55" i="1"/>
  <c r="H54" i="1"/>
  <c r="D54" i="1"/>
  <c r="O29" i="13"/>
  <c r="O16" i="13"/>
  <c r="E34" i="14"/>
  <c r="E101" i="14"/>
  <c r="E45" i="14"/>
  <c r="E25" i="14"/>
  <c r="E22" i="14"/>
  <c r="E15" i="14"/>
  <c r="C100" i="14" l="1"/>
  <c r="C98" i="14"/>
  <c r="C97" i="14"/>
  <c r="C96" i="14"/>
  <c r="C92" i="14"/>
  <c r="C91" i="14"/>
  <c r="C79" i="14"/>
  <c r="C78" i="14"/>
  <c r="C77" i="14"/>
  <c r="C76" i="14"/>
  <c r="C72" i="14"/>
  <c r="C71" i="14"/>
  <c r="C70" i="14"/>
  <c r="C62" i="14"/>
  <c r="C61" i="14"/>
  <c r="C60" i="14"/>
  <c r="C59" i="14"/>
  <c r="C55" i="14"/>
  <c r="C54" i="14"/>
  <c r="C53" i="14"/>
  <c r="C52" i="14"/>
  <c r="C39" i="14"/>
  <c r="C38" i="14"/>
  <c r="C37" i="14"/>
  <c r="C36" i="14"/>
  <c r="C35" i="14"/>
  <c r="C34" i="14"/>
  <c r="C21" i="14"/>
  <c r="C20" i="14"/>
  <c r="C19" i="14"/>
  <c r="C18" i="14"/>
  <c r="C8" i="14"/>
  <c r="C13" i="14"/>
  <c r="C12" i="14"/>
  <c r="C11" i="14"/>
  <c r="C10" i="14"/>
  <c r="C9" i="14"/>
  <c r="C101" i="14" l="1"/>
  <c r="C56" i="14"/>
  <c r="C73" i="14"/>
  <c r="C63" i="14"/>
  <c r="C40" i="14"/>
  <c r="C42" i="14" s="1"/>
  <c r="C80" i="14"/>
  <c r="C15" i="14"/>
  <c r="C22" i="14"/>
  <c r="E21" i="15"/>
  <c r="C65" i="14" l="1"/>
  <c r="C25" i="14"/>
  <c r="C45" i="14" s="1"/>
  <c r="C82" i="14"/>
  <c r="C84" i="14"/>
  <c r="C102" i="14" s="1"/>
  <c r="K119" i="1" l="1"/>
  <c r="M119" i="1"/>
  <c r="F38" i="15"/>
  <c r="D73" i="15"/>
  <c r="D75" i="15"/>
  <c r="D74" i="15"/>
  <c r="E78" i="15"/>
  <c r="I49" i="15"/>
  <c r="J49" i="15" s="1"/>
  <c r="I30" i="15"/>
  <c r="J30" i="15" s="1"/>
  <c r="I28" i="15"/>
  <c r="J28" i="15" s="1"/>
  <c r="I21" i="15"/>
  <c r="F70" i="15"/>
  <c r="F68" i="15"/>
  <c r="F67" i="15"/>
  <c r="F65" i="15"/>
  <c r="F64" i="15"/>
  <c r="F63" i="15"/>
  <c r="F59" i="15"/>
  <c r="F58" i="15"/>
  <c r="F52" i="15"/>
  <c r="F49" i="15"/>
  <c r="F47" i="15"/>
  <c r="F44" i="15"/>
  <c r="F43" i="15"/>
  <c r="F42" i="15"/>
  <c r="F41" i="15"/>
  <c r="F37" i="15"/>
  <c r="F36" i="15"/>
  <c r="F35" i="15"/>
  <c r="F30" i="15"/>
  <c r="F27" i="15"/>
  <c r="F26" i="15"/>
  <c r="F25" i="15"/>
  <c r="F24" i="15"/>
  <c r="F23" i="15"/>
  <c r="F20" i="15"/>
  <c r="F16" i="15"/>
  <c r="F15" i="15"/>
  <c r="F14" i="15"/>
  <c r="F13" i="15"/>
  <c r="C52" i="15"/>
  <c r="C49" i="15"/>
  <c r="C47" i="15"/>
  <c r="C46" i="15"/>
  <c r="C45" i="15"/>
  <c r="C44" i="15"/>
  <c r="C43" i="15"/>
  <c r="C42" i="15"/>
  <c r="C41" i="15"/>
  <c r="C35" i="15"/>
  <c r="C30" i="15"/>
  <c r="C27" i="15"/>
  <c r="C26" i="15"/>
  <c r="C25" i="15"/>
  <c r="C24" i="15"/>
  <c r="C23" i="15"/>
  <c r="C19" i="15"/>
  <c r="C20" i="15"/>
  <c r="C18" i="15"/>
  <c r="C16" i="15"/>
  <c r="C15" i="15"/>
  <c r="C14" i="15"/>
  <c r="C13" i="15"/>
  <c r="I54" i="15" l="1"/>
  <c r="J54" i="15" s="1"/>
  <c r="J28" i="13"/>
  <c r="M28" i="13"/>
  <c r="G28" i="13"/>
  <c r="H28" i="13"/>
  <c r="D28" i="13"/>
  <c r="E28" i="13" s="1"/>
  <c r="B10" i="7"/>
  <c r="O53" i="13"/>
  <c r="L53" i="13"/>
  <c r="I53" i="13"/>
  <c r="N86" i="13" l="1"/>
  <c r="O86" i="13" s="1"/>
  <c r="K86" i="13"/>
  <c r="L86" i="13" s="1"/>
  <c r="H86" i="13"/>
  <c r="I86" i="13" s="1"/>
  <c r="E86" i="13"/>
  <c r="F86" i="13" s="1"/>
  <c r="N81" i="13"/>
  <c r="K81" i="13"/>
  <c r="H81" i="13"/>
  <c r="E81" i="13"/>
  <c r="S79" i="13" l="1"/>
  <c r="S78" i="13"/>
  <c r="S77" i="13"/>
  <c r="S76" i="13"/>
  <c r="R79" i="13"/>
  <c r="R78" i="13"/>
  <c r="R77" i="13"/>
  <c r="R76" i="13"/>
  <c r="C59" i="6"/>
  <c r="J36" i="13" l="1"/>
  <c r="K28" i="13" l="1"/>
  <c r="L29" i="13"/>
  <c r="D36" i="13"/>
  <c r="Y1" i="13"/>
  <c r="Y36" i="13"/>
  <c r="Y35" i="13"/>
  <c r="Y34" i="13"/>
  <c r="Y33" i="13"/>
  <c r="W32" i="13"/>
  <c r="Y32" i="13" s="1"/>
  <c r="F29" i="13"/>
  <c r="I29" i="13"/>
  <c r="F115" i="13"/>
  <c r="N66" i="13"/>
  <c r="K66" i="13"/>
  <c r="N73" i="13"/>
  <c r="N75" i="13" s="1"/>
  <c r="K73" i="13"/>
  <c r="K75" i="13" s="1"/>
  <c r="N83" i="13"/>
  <c r="K83" i="13"/>
  <c r="N90" i="13"/>
  <c r="K90" i="13"/>
  <c r="H90" i="13"/>
  <c r="H83" i="13"/>
  <c r="H73" i="13"/>
  <c r="H75" i="13" s="1"/>
  <c r="H66" i="13"/>
  <c r="I36" i="13"/>
  <c r="H36" i="13"/>
  <c r="O115" i="13"/>
  <c r="O114" i="13"/>
  <c r="O113" i="13"/>
  <c r="O108" i="13"/>
  <c r="O107" i="13"/>
  <c r="O89" i="13"/>
  <c r="O88" i="13"/>
  <c r="O87" i="13"/>
  <c r="O82" i="13"/>
  <c r="O81" i="13"/>
  <c r="O80" i="13"/>
  <c r="O72" i="13"/>
  <c r="O71" i="13"/>
  <c r="O70" i="13"/>
  <c r="O69" i="13"/>
  <c r="O65" i="13"/>
  <c r="O64" i="13"/>
  <c r="O63" i="13"/>
  <c r="O62" i="13"/>
  <c r="L115" i="13"/>
  <c r="L114" i="13"/>
  <c r="L113" i="13"/>
  <c r="L108" i="13"/>
  <c r="L107" i="13"/>
  <c r="L89" i="13"/>
  <c r="L88" i="13"/>
  <c r="L87" i="13"/>
  <c r="L85" i="13"/>
  <c r="L82" i="13"/>
  <c r="L81" i="13"/>
  <c r="L80" i="13"/>
  <c r="L72" i="13"/>
  <c r="L71" i="13"/>
  <c r="L70" i="13"/>
  <c r="L69" i="13"/>
  <c r="L65" i="13"/>
  <c r="L64" i="13"/>
  <c r="L63" i="13"/>
  <c r="L62" i="13"/>
  <c r="I115" i="13"/>
  <c r="I114" i="13"/>
  <c r="I113" i="13"/>
  <c r="I108" i="13"/>
  <c r="I107" i="13"/>
  <c r="I89" i="13"/>
  <c r="I88" i="13"/>
  <c r="I87" i="13"/>
  <c r="I85" i="13"/>
  <c r="I82" i="13"/>
  <c r="I81" i="13"/>
  <c r="I80" i="13"/>
  <c r="I72" i="13"/>
  <c r="I71" i="13"/>
  <c r="I70" i="13"/>
  <c r="I69" i="13"/>
  <c r="I65" i="13"/>
  <c r="I64" i="13"/>
  <c r="I63" i="13"/>
  <c r="I62" i="13"/>
  <c r="M36" i="13"/>
  <c r="N36" i="13"/>
  <c r="O35" i="13"/>
  <c r="O36" i="13" s="1"/>
  <c r="O46" i="13"/>
  <c r="O45" i="13"/>
  <c r="O44" i="13"/>
  <c r="O43" i="13"/>
  <c r="O42" i="13"/>
  <c r="O41" i="13"/>
  <c r="L46" i="13"/>
  <c r="L45" i="13"/>
  <c r="L44" i="13"/>
  <c r="L43" i="13"/>
  <c r="L42" i="13"/>
  <c r="L41" i="13"/>
  <c r="H47" i="13"/>
  <c r="I46" i="13"/>
  <c r="I45" i="13"/>
  <c r="I44" i="13"/>
  <c r="I43" i="13"/>
  <c r="I42" i="13"/>
  <c r="I41" i="13"/>
  <c r="L35" i="13"/>
  <c r="L36" i="13"/>
  <c r="K36" i="13"/>
  <c r="O24" i="13"/>
  <c r="O23" i="13"/>
  <c r="L24" i="13"/>
  <c r="L23" i="13"/>
  <c r="I23" i="13"/>
  <c r="O18" i="13"/>
  <c r="O15" i="13"/>
  <c r="O14" i="13"/>
  <c r="O13" i="13"/>
  <c r="L18" i="13"/>
  <c r="L16" i="13"/>
  <c r="L15" i="13"/>
  <c r="L14" i="13"/>
  <c r="L13" i="13"/>
  <c r="M27" i="13"/>
  <c r="I25" i="13"/>
  <c r="I24" i="13"/>
  <c r="I18" i="13"/>
  <c r="I16" i="13"/>
  <c r="I15" i="13"/>
  <c r="I14" i="13"/>
  <c r="I13" i="13"/>
  <c r="N20" i="13"/>
  <c r="M20" i="13"/>
  <c r="K20" i="13"/>
  <c r="J20" i="13"/>
  <c r="H20" i="13"/>
  <c r="E90" i="13"/>
  <c r="E83" i="13"/>
  <c r="E73" i="13"/>
  <c r="E66" i="13"/>
  <c r="E47" i="13"/>
  <c r="E49" i="13" s="1"/>
  <c r="E20" i="13"/>
  <c r="F114" i="13"/>
  <c r="F113" i="13"/>
  <c r="F108" i="13"/>
  <c r="F107" i="13"/>
  <c r="F89" i="13"/>
  <c r="F88" i="13"/>
  <c r="F87" i="13"/>
  <c r="F82" i="13"/>
  <c r="F81" i="13"/>
  <c r="F80" i="13"/>
  <c r="F72" i="13"/>
  <c r="F71" i="13"/>
  <c r="F70" i="13"/>
  <c r="F69" i="13"/>
  <c r="F65" i="13"/>
  <c r="F64" i="13"/>
  <c r="F63" i="13"/>
  <c r="F62" i="13"/>
  <c r="F46" i="13"/>
  <c r="F45" i="13"/>
  <c r="F44" i="13"/>
  <c r="F43" i="13"/>
  <c r="F42" i="13"/>
  <c r="F41" i="13"/>
  <c r="F24" i="13"/>
  <c r="F23" i="13"/>
  <c r="F18" i="13"/>
  <c r="F16" i="13"/>
  <c r="F15" i="13"/>
  <c r="F14" i="13"/>
  <c r="F13" i="13"/>
  <c r="F25" i="13"/>
  <c r="N26" i="13"/>
  <c r="O26" i="13" s="1"/>
  <c r="N25" i="13"/>
  <c r="O25" i="13" s="1"/>
  <c r="K26" i="13"/>
  <c r="L26" i="13" s="1"/>
  <c r="K25" i="13"/>
  <c r="L25" i="13" s="1"/>
  <c r="H26" i="13"/>
  <c r="I26" i="13" s="1"/>
  <c r="E26" i="13"/>
  <c r="F26" i="13" s="1"/>
  <c r="L90" i="13" l="1"/>
  <c r="I47" i="13"/>
  <c r="I49" i="13" s="1"/>
  <c r="H94" i="13"/>
  <c r="H98" i="13" s="1"/>
  <c r="O66" i="13"/>
  <c r="O83" i="13"/>
  <c r="F83" i="13"/>
  <c r="E27" i="13"/>
  <c r="E30" i="13" s="1"/>
  <c r="E52" i="13" s="1"/>
  <c r="E117" i="13" s="1"/>
  <c r="F73" i="13"/>
  <c r="R21" i="13" s="1"/>
  <c r="M30" i="13"/>
  <c r="I20" i="13"/>
  <c r="E94" i="13"/>
  <c r="L47" i="13"/>
  <c r="L49" i="13" s="1"/>
  <c r="I66" i="13"/>
  <c r="I83" i="13"/>
  <c r="F27" i="13"/>
  <c r="L20" i="13"/>
  <c r="K94" i="13"/>
  <c r="K98" i="13" s="1"/>
  <c r="N27" i="13"/>
  <c r="N30" i="13" s="1"/>
  <c r="N52" i="13" s="1"/>
  <c r="N117" i="13" s="1"/>
  <c r="N94" i="13"/>
  <c r="N98" i="13" s="1"/>
  <c r="F20" i="13"/>
  <c r="F47" i="13"/>
  <c r="F49" i="13" s="1"/>
  <c r="F66" i="13"/>
  <c r="I73" i="13"/>
  <c r="I90" i="13"/>
  <c r="E75" i="13"/>
  <c r="E98" i="13" s="1"/>
  <c r="F90" i="13"/>
  <c r="H49" i="13"/>
  <c r="O47" i="13"/>
  <c r="O49" i="13" s="1"/>
  <c r="L66" i="13"/>
  <c r="P66" i="13" s="1"/>
  <c r="L83" i="13"/>
  <c r="L94" i="13" s="1"/>
  <c r="O73" i="13"/>
  <c r="O75" i="13" s="1"/>
  <c r="O90" i="13"/>
  <c r="L73" i="13"/>
  <c r="O27" i="13"/>
  <c r="I27" i="13"/>
  <c r="L27" i="13"/>
  <c r="H27" i="13"/>
  <c r="H30" i="13" s="1"/>
  <c r="K27" i="13"/>
  <c r="K30" i="13" s="1"/>
  <c r="K52" i="13" s="1"/>
  <c r="K117" i="13" s="1"/>
  <c r="O20" i="13"/>
  <c r="M118" i="13"/>
  <c r="J118" i="13"/>
  <c r="G118" i="13"/>
  <c r="D118" i="13"/>
  <c r="M90" i="13"/>
  <c r="J90" i="13"/>
  <c r="G90" i="13"/>
  <c r="D90" i="13"/>
  <c r="M83" i="13"/>
  <c r="M85" i="13" s="1"/>
  <c r="O85" i="13" s="1"/>
  <c r="J83" i="13"/>
  <c r="G83" i="13"/>
  <c r="D83" i="13"/>
  <c r="M73" i="13"/>
  <c r="J73" i="13"/>
  <c r="G73" i="13"/>
  <c r="D73" i="13"/>
  <c r="M66" i="13"/>
  <c r="J66" i="13"/>
  <c r="G66" i="13"/>
  <c r="D66" i="13"/>
  <c r="M47" i="13"/>
  <c r="J47" i="13"/>
  <c r="G47" i="13"/>
  <c r="D47" i="13"/>
  <c r="G36" i="13"/>
  <c r="R29" i="13"/>
  <c r="R28" i="13"/>
  <c r="J27" i="13"/>
  <c r="J30" i="13" s="1"/>
  <c r="G27" i="13"/>
  <c r="D27" i="13"/>
  <c r="G20" i="13"/>
  <c r="G30" i="13" s="1"/>
  <c r="D20" i="13"/>
  <c r="R82" i="13" l="1"/>
  <c r="R83" i="13"/>
  <c r="P20" i="13"/>
  <c r="Q66" i="13" s="1"/>
  <c r="Q83" i="13"/>
  <c r="Q82" i="13"/>
  <c r="I52" i="13"/>
  <c r="I54" i="13" s="1"/>
  <c r="R20" i="13"/>
  <c r="R23" i="13" s="1"/>
  <c r="O94" i="13"/>
  <c r="O98" i="13" s="1"/>
  <c r="F94" i="13"/>
  <c r="R22" i="13" s="1"/>
  <c r="F30" i="13"/>
  <c r="F75" i="13"/>
  <c r="L75" i="13"/>
  <c r="L98" i="13" s="1"/>
  <c r="H52" i="13"/>
  <c r="H117" i="13" s="1"/>
  <c r="H118" i="13" s="1"/>
  <c r="H120" i="13" s="1"/>
  <c r="I75" i="13"/>
  <c r="I94" i="13"/>
  <c r="I98" i="13" s="1"/>
  <c r="O117" i="13"/>
  <c r="O118" i="13" s="1"/>
  <c r="N118" i="13"/>
  <c r="N120" i="13" s="1"/>
  <c r="E118" i="13"/>
  <c r="E120" i="13" s="1"/>
  <c r="F117" i="13"/>
  <c r="F118" i="13" s="1"/>
  <c r="F119" i="13" s="1"/>
  <c r="I117" i="13"/>
  <c r="I118" i="13" s="1"/>
  <c r="O30" i="13"/>
  <c r="O52" i="13" s="1"/>
  <c r="O54" i="13" s="1"/>
  <c r="L117" i="13"/>
  <c r="L118" i="13" s="1"/>
  <c r="K118" i="13"/>
  <c r="K120" i="13" s="1"/>
  <c r="L30" i="13"/>
  <c r="L52" i="13" s="1"/>
  <c r="J49" i="13"/>
  <c r="M49" i="13"/>
  <c r="M52" i="13" s="1"/>
  <c r="G94" i="13"/>
  <c r="D94" i="13"/>
  <c r="R26" i="13"/>
  <c r="M75" i="13"/>
  <c r="M94" i="13"/>
  <c r="D75" i="13"/>
  <c r="D30" i="13"/>
  <c r="D49" i="13"/>
  <c r="G75" i="13"/>
  <c r="G49" i="13"/>
  <c r="G52" i="13" s="1"/>
  <c r="J75" i="13"/>
  <c r="J94" i="13"/>
  <c r="B54" i="1"/>
  <c r="B27" i="1"/>
  <c r="B25" i="7"/>
  <c r="H28" i="7"/>
  <c r="E28" i="7"/>
  <c r="D28" i="7"/>
  <c r="K28" i="7" s="1"/>
  <c r="C28" i="7"/>
  <c r="I28" i="7" s="1"/>
  <c r="E27" i="7"/>
  <c r="D27" i="7"/>
  <c r="K27" i="7" s="1"/>
  <c r="C27" i="7"/>
  <c r="E26" i="7"/>
  <c r="D26" i="7"/>
  <c r="C26" i="7"/>
  <c r="E25" i="7"/>
  <c r="D25" i="7"/>
  <c r="J25" i="7" s="1"/>
  <c r="C25" i="7"/>
  <c r="E24" i="7"/>
  <c r="D24" i="7"/>
  <c r="C24" i="7"/>
  <c r="E23" i="7"/>
  <c r="D23" i="7"/>
  <c r="C23" i="7"/>
  <c r="I23" i="7" s="1"/>
  <c r="E22" i="7"/>
  <c r="D22" i="7"/>
  <c r="C22" i="7"/>
  <c r="E21" i="7"/>
  <c r="D21" i="7"/>
  <c r="J21" i="7" s="1"/>
  <c r="C21" i="7"/>
  <c r="E20" i="7"/>
  <c r="D20" i="7"/>
  <c r="K20" i="7" s="1"/>
  <c r="C20" i="7"/>
  <c r="I20" i="7" s="1"/>
  <c r="E14" i="7"/>
  <c r="D14" i="7"/>
  <c r="J14" i="7" s="1"/>
  <c r="C14" i="7"/>
  <c r="E13" i="7"/>
  <c r="D13" i="7"/>
  <c r="C13" i="7"/>
  <c r="E12" i="7"/>
  <c r="D12" i="7"/>
  <c r="J12" i="7" s="1"/>
  <c r="C12" i="7"/>
  <c r="H12" i="7" s="1"/>
  <c r="E11" i="7"/>
  <c r="D11" i="7"/>
  <c r="C11" i="7"/>
  <c r="H11" i="7" s="1"/>
  <c r="E10" i="7"/>
  <c r="D10" i="7"/>
  <c r="C10" i="7"/>
  <c r="G10" i="7" s="1"/>
  <c r="E9" i="7"/>
  <c r="D9" i="7"/>
  <c r="J9" i="7" s="1"/>
  <c r="C9" i="7"/>
  <c r="E8" i="7"/>
  <c r="D8" i="7"/>
  <c r="J8" i="7" s="1"/>
  <c r="C8" i="7"/>
  <c r="B20" i="7"/>
  <c r="B28" i="7"/>
  <c r="G28" i="7" s="1"/>
  <c r="B26" i="7"/>
  <c r="B24" i="7"/>
  <c r="B13" i="7"/>
  <c r="B14" i="7"/>
  <c r="F14" i="7" s="1"/>
  <c r="B9" i="7"/>
  <c r="B8" i="7"/>
  <c r="G8" i="7" s="1"/>
  <c r="B27" i="7"/>
  <c r="F27" i="7" s="1"/>
  <c r="B23" i="7"/>
  <c r="G23" i="7" s="1"/>
  <c r="B22" i="7"/>
  <c r="B21" i="7"/>
  <c r="F21" i="7" s="1"/>
  <c r="B12" i="7"/>
  <c r="F12" i="7" s="1"/>
  <c r="B11" i="7"/>
  <c r="E55" i="6"/>
  <c r="D55" i="6"/>
  <c r="C55" i="6"/>
  <c r="E41" i="6"/>
  <c r="D41" i="6"/>
  <c r="C41" i="6"/>
  <c r="E26" i="6"/>
  <c r="D26" i="6"/>
  <c r="C26" i="6"/>
  <c r="E15" i="6"/>
  <c r="D15" i="6"/>
  <c r="D28" i="6" s="1"/>
  <c r="C15" i="6"/>
  <c r="B55" i="6"/>
  <c r="B41" i="6"/>
  <c r="B57" i="6" s="1"/>
  <c r="B28" i="6"/>
  <c r="B26" i="6"/>
  <c r="B15" i="6"/>
  <c r="L54" i="13" l="1"/>
  <c r="G11" i="7"/>
  <c r="I14" i="7"/>
  <c r="F24" i="7"/>
  <c r="K22" i="7"/>
  <c r="H25" i="7"/>
  <c r="G22" i="7"/>
  <c r="G20" i="7"/>
  <c r="K9" i="7"/>
  <c r="G9" i="7"/>
  <c r="G24" i="7"/>
  <c r="J11" i="7"/>
  <c r="H14" i="7"/>
  <c r="K24" i="7"/>
  <c r="I27" i="7"/>
  <c r="F23" i="7"/>
  <c r="F10" i="7"/>
  <c r="I9" i="7"/>
  <c r="K14" i="7"/>
  <c r="H22" i="7"/>
  <c r="H20" i="7"/>
  <c r="F11" i="7"/>
  <c r="M24" i="7"/>
  <c r="L24" i="7"/>
  <c r="M33" i="7" s="1"/>
  <c r="G21" i="7"/>
  <c r="J27" i="7"/>
  <c r="I10" i="7"/>
  <c r="I22" i="7"/>
  <c r="K10" i="7"/>
  <c r="G13" i="7"/>
  <c r="E30" i="7"/>
  <c r="J23" i="7"/>
  <c r="H26" i="7"/>
  <c r="G14" i="7"/>
  <c r="J22" i="7"/>
  <c r="F28" i="7"/>
  <c r="H8" i="7"/>
  <c r="K13" i="7"/>
  <c r="H21" i="7"/>
  <c r="J26" i="7"/>
  <c r="F13" i="7"/>
  <c r="F20" i="7"/>
  <c r="I21" i="7"/>
  <c r="I11" i="7"/>
  <c r="F9" i="7"/>
  <c r="I13" i="7"/>
  <c r="K21" i="7"/>
  <c r="K11" i="7"/>
  <c r="J13" i="7"/>
  <c r="J20" i="7"/>
  <c r="F22" i="7"/>
  <c r="H23" i="7"/>
  <c r="J24" i="7"/>
  <c r="G27" i="7"/>
  <c r="K23" i="7"/>
  <c r="F26" i="7"/>
  <c r="H13" i="7"/>
  <c r="H24" i="7"/>
  <c r="I24" i="7"/>
  <c r="H9" i="7"/>
  <c r="J10" i="7"/>
  <c r="H27" i="7"/>
  <c r="J28" i="7"/>
  <c r="G25" i="7"/>
  <c r="I8" i="7"/>
  <c r="K8" i="7"/>
  <c r="H10" i="7"/>
  <c r="F98" i="13"/>
  <c r="L120" i="13"/>
  <c r="F120" i="13"/>
  <c r="O120" i="13"/>
  <c r="M98" i="13"/>
  <c r="M120" i="13" s="1"/>
  <c r="I120" i="13"/>
  <c r="F52" i="13"/>
  <c r="J52" i="13"/>
  <c r="L56" i="13" s="1"/>
  <c r="G98" i="13"/>
  <c r="G120" i="13" s="1"/>
  <c r="D52" i="13"/>
  <c r="J98" i="13"/>
  <c r="J120" i="13" s="1"/>
  <c r="D98" i="13"/>
  <c r="F25" i="7"/>
  <c r="C16" i="7"/>
  <c r="F8" i="7"/>
  <c r="E16" i="7"/>
  <c r="C30" i="7"/>
  <c r="D16" i="7"/>
  <c r="D30" i="7"/>
  <c r="C57" i="6"/>
  <c r="B30" i="7"/>
  <c r="B16" i="7"/>
  <c r="E57" i="6"/>
  <c r="D57" i="6"/>
  <c r="D59" i="6" s="1"/>
  <c r="E28" i="6"/>
  <c r="C28" i="6"/>
  <c r="B59" i="6"/>
  <c r="C32" i="7" l="1"/>
  <c r="E32" i="7"/>
  <c r="J16" i="7"/>
  <c r="K16" i="7"/>
  <c r="K30" i="7"/>
  <c r="J30" i="7"/>
  <c r="I30" i="7"/>
  <c r="H30" i="7"/>
  <c r="I16" i="7"/>
  <c r="H16" i="7"/>
  <c r="F56" i="13"/>
  <c r="F54" i="13"/>
  <c r="F16" i="7"/>
  <c r="G16" i="7"/>
  <c r="D120" i="13"/>
  <c r="G30" i="7"/>
  <c r="F30" i="7"/>
  <c r="D32" i="7"/>
  <c r="B64" i="6"/>
  <c r="B63" i="6"/>
  <c r="B62" i="6"/>
  <c r="B32" i="7"/>
  <c r="E59" i="6"/>
  <c r="D66" i="6"/>
  <c r="C64" i="6"/>
  <c r="C63" i="6"/>
  <c r="C62" i="6"/>
  <c r="K115" i="12"/>
  <c r="K114" i="12"/>
  <c r="K113" i="12"/>
  <c r="K108" i="12"/>
  <c r="K107" i="12"/>
  <c r="K89" i="12"/>
  <c r="K88" i="12"/>
  <c r="K87" i="12"/>
  <c r="K86" i="12"/>
  <c r="K82" i="12"/>
  <c r="K81" i="12"/>
  <c r="K80" i="12"/>
  <c r="K72" i="12"/>
  <c r="K71" i="12"/>
  <c r="K70" i="12"/>
  <c r="K69" i="12"/>
  <c r="K65" i="12"/>
  <c r="K64" i="12"/>
  <c r="K62" i="12"/>
  <c r="K46" i="12"/>
  <c r="K45" i="12"/>
  <c r="K44" i="12"/>
  <c r="K43" i="12"/>
  <c r="K41" i="12"/>
  <c r="K26" i="12"/>
  <c r="K25" i="12"/>
  <c r="K23" i="12"/>
  <c r="K18" i="12"/>
  <c r="K16" i="12"/>
  <c r="K15" i="12"/>
  <c r="K14" i="12"/>
  <c r="K13" i="12"/>
  <c r="I115" i="12"/>
  <c r="I114" i="12"/>
  <c r="I113" i="12"/>
  <c r="I108" i="12"/>
  <c r="I107" i="12"/>
  <c r="I89" i="12"/>
  <c r="I88" i="12"/>
  <c r="I87" i="12"/>
  <c r="I86" i="12"/>
  <c r="I82" i="12"/>
  <c r="I81" i="12"/>
  <c r="I80" i="12"/>
  <c r="I72" i="12"/>
  <c r="I71" i="12"/>
  <c r="I70" i="12"/>
  <c r="I69" i="12"/>
  <c r="I65" i="12"/>
  <c r="I64" i="12"/>
  <c r="I62" i="12"/>
  <c r="I46" i="12"/>
  <c r="I45" i="12"/>
  <c r="I44" i="12"/>
  <c r="I43" i="12"/>
  <c r="I41" i="12"/>
  <c r="I35" i="12"/>
  <c r="I26" i="12"/>
  <c r="I25" i="12"/>
  <c r="I23" i="12"/>
  <c r="I18" i="12"/>
  <c r="I16" i="12"/>
  <c r="I15" i="12"/>
  <c r="I14" i="12"/>
  <c r="I13" i="12"/>
  <c r="G115" i="12"/>
  <c r="G114" i="12"/>
  <c r="G113" i="12"/>
  <c r="G108" i="12"/>
  <c r="G107" i="12"/>
  <c r="G89" i="12"/>
  <c r="G88" i="12"/>
  <c r="G87" i="12"/>
  <c r="G86" i="12"/>
  <c r="G82" i="12"/>
  <c r="G81" i="12"/>
  <c r="G80" i="12"/>
  <c r="G72" i="12"/>
  <c r="G71" i="12"/>
  <c r="G70" i="12"/>
  <c r="G69" i="12"/>
  <c r="G65" i="12"/>
  <c r="G64" i="12"/>
  <c r="G62" i="12"/>
  <c r="G46" i="12"/>
  <c r="G45" i="12"/>
  <c r="G44" i="12"/>
  <c r="G43" i="12"/>
  <c r="G41" i="12"/>
  <c r="G26" i="12"/>
  <c r="G25" i="12"/>
  <c r="G23" i="12"/>
  <c r="G18" i="12"/>
  <c r="G16" i="12"/>
  <c r="G15" i="12"/>
  <c r="G14" i="12"/>
  <c r="G13" i="12"/>
  <c r="J115" i="12"/>
  <c r="H115" i="12"/>
  <c r="J114" i="12"/>
  <c r="H114" i="12"/>
  <c r="J113" i="12"/>
  <c r="H113" i="12"/>
  <c r="J108" i="12"/>
  <c r="H108" i="12"/>
  <c r="J107" i="12"/>
  <c r="H107" i="12"/>
  <c r="J89" i="12"/>
  <c r="H89" i="12"/>
  <c r="J88" i="12"/>
  <c r="H88" i="12"/>
  <c r="J87" i="12"/>
  <c r="H87" i="12"/>
  <c r="J86" i="12"/>
  <c r="H86" i="12"/>
  <c r="J82" i="12"/>
  <c r="H82" i="12"/>
  <c r="J81" i="12"/>
  <c r="H81" i="12"/>
  <c r="J80" i="12"/>
  <c r="H80" i="12"/>
  <c r="J72" i="12"/>
  <c r="H72" i="12"/>
  <c r="J71" i="12"/>
  <c r="H71" i="12"/>
  <c r="J70" i="12"/>
  <c r="H70" i="12"/>
  <c r="J69" i="12"/>
  <c r="H69" i="12"/>
  <c r="J65" i="12"/>
  <c r="H65" i="12"/>
  <c r="J64" i="12"/>
  <c r="H64" i="12"/>
  <c r="J63" i="12"/>
  <c r="H63" i="12"/>
  <c r="J62" i="12"/>
  <c r="H62" i="12"/>
  <c r="J51" i="12"/>
  <c r="H51" i="12"/>
  <c r="J50" i="12"/>
  <c r="H50" i="12"/>
  <c r="J48" i="12"/>
  <c r="H48" i="12"/>
  <c r="J46" i="12"/>
  <c r="H46" i="12"/>
  <c r="J45" i="12"/>
  <c r="H45" i="12"/>
  <c r="J44" i="12"/>
  <c r="H44" i="12"/>
  <c r="J43" i="12"/>
  <c r="H43" i="12"/>
  <c r="J42" i="12"/>
  <c r="H42" i="12"/>
  <c r="J41" i="12"/>
  <c r="H41" i="12"/>
  <c r="H35" i="12"/>
  <c r="J26" i="12"/>
  <c r="H26" i="12"/>
  <c r="J25" i="12"/>
  <c r="H25" i="12"/>
  <c r="J23" i="12"/>
  <c r="H23" i="12"/>
  <c r="J18" i="12"/>
  <c r="H18" i="12"/>
  <c r="J16" i="12"/>
  <c r="H16" i="12"/>
  <c r="J15" i="12"/>
  <c r="H15" i="12"/>
  <c r="J14" i="12"/>
  <c r="H14" i="12"/>
  <c r="J13" i="12"/>
  <c r="H13" i="12"/>
  <c r="F115" i="12"/>
  <c r="F114" i="12"/>
  <c r="F113" i="12"/>
  <c r="F108" i="12"/>
  <c r="F107" i="12"/>
  <c r="F89" i="12"/>
  <c r="F88" i="12"/>
  <c r="F87" i="12"/>
  <c r="F86" i="12"/>
  <c r="F82" i="12"/>
  <c r="F81" i="12"/>
  <c r="F80" i="12"/>
  <c r="F72" i="12"/>
  <c r="F71" i="12"/>
  <c r="F70" i="12"/>
  <c r="F69" i="12"/>
  <c r="F65" i="12"/>
  <c r="F64" i="12"/>
  <c r="F63" i="12"/>
  <c r="F62" i="12"/>
  <c r="F51" i="12"/>
  <c r="F50" i="12"/>
  <c r="F48" i="12"/>
  <c r="F46" i="12"/>
  <c r="F45" i="12"/>
  <c r="F44" i="12"/>
  <c r="F43" i="12"/>
  <c r="F42" i="12"/>
  <c r="F41" i="12"/>
  <c r="F26" i="12"/>
  <c r="F25" i="12"/>
  <c r="F23" i="12"/>
  <c r="F18" i="12"/>
  <c r="F16" i="12"/>
  <c r="F15" i="12"/>
  <c r="F14" i="12"/>
  <c r="F13" i="12"/>
  <c r="E118" i="12"/>
  <c r="D118" i="12"/>
  <c r="C118" i="12"/>
  <c r="I118" i="12" s="1"/>
  <c r="B118" i="12"/>
  <c r="G118" i="12" s="1"/>
  <c r="E90" i="12"/>
  <c r="D90" i="12"/>
  <c r="C90" i="12"/>
  <c r="B90" i="12"/>
  <c r="G90" i="12" s="1"/>
  <c r="E83" i="12"/>
  <c r="D83" i="12"/>
  <c r="C83" i="12"/>
  <c r="H83" i="12" s="1"/>
  <c r="B83" i="12"/>
  <c r="G83" i="12" s="1"/>
  <c r="E73" i="12"/>
  <c r="D73" i="12"/>
  <c r="C73" i="12"/>
  <c r="H73" i="12" s="1"/>
  <c r="B73" i="12"/>
  <c r="E66" i="12"/>
  <c r="D66" i="12"/>
  <c r="C66" i="12"/>
  <c r="I66" i="12" s="1"/>
  <c r="B66" i="12"/>
  <c r="G66" i="12" s="1"/>
  <c r="E47" i="12"/>
  <c r="D47" i="12"/>
  <c r="C47" i="12"/>
  <c r="H47" i="12" s="1"/>
  <c r="B47" i="12"/>
  <c r="E36" i="12"/>
  <c r="D36" i="12"/>
  <c r="C36" i="12"/>
  <c r="I36" i="12" s="1"/>
  <c r="B36" i="12"/>
  <c r="E27" i="12"/>
  <c r="D27" i="12"/>
  <c r="C27" i="12"/>
  <c r="H27" i="12" s="1"/>
  <c r="B27" i="12"/>
  <c r="E20" i="12"/>
  <c r="D20" i="12"/>
  <c r="C20" i="12"/>
  <c r="H20" i="12" s="1"/>
  <c r="B20" i="12"/>
  <c r="G20" i="12" s="1"/>
  <c r="F20" i="1"/>
  <c r="D89" i="1"/>
  <c r="J83" i="12" l="1"/>
  <c r="F27" i="12"/>
  <c r="K83" i="12"/>
  <c r="G47" i="12"/>
  <c r="F73" i="12"/>
  <c r="C94" i="12"/>
  <c r="K47" i="12"/>
  <c r="H32" i="7"/>
  <c r="I32" i="7"/>
  <c r="J32" i="7"/>
  <c r="K32" i="7"/>
  <c r="J27" i="12"/>
  <c r="J73" i="12"/>
  <c r="K90" i="12"/>
  <c r="J47" i="12"/>
  <c r="G27" i="12"/>
  <c r="I27" i="12"/>
  <c r="F90" i="12"/>
  <c r="J20" i="12"/>
  <c r="K66" i="12"/>
  <c r="K118" i="12"/>
  <c r="F118" i="12"/>
  <c r="F66" i="12"/>
  <c r="H90" i="12"/>
  <c r="H118" i="12"/>
  <c r="I47" i="12"/>
  <c r="I83" i="12"/>
  <c r="K27" i="12"/>
  <c r="H36" i="12"/>
  <c r="J90" i="12"/>
  <c r="J118" i="12"/>
  <c r="G73" i="12"/>
  <c r="F20" i="12"/>
  <c r="F83" i="12"/>
  <c r="H66" i="12"/>
  <c r="K73" i="12"/>
  <c r="J66" i="12"/>
  <c r="I20" i="12"/>
  <c r="I73" i="12"/>
  <c r="K20" i="12"/>
  <c r="I90" i="12"/>
  <c r="F47" i="12"/>
  <c r="G32" i="7"/>
  <c r="F32" i="7"/>
  <c r="B66" i="6"/>
  <c r="C66" i="6"/>
  <c r="E66" i="6"/>
  <c r="E30" i="12"/>
  <c r="E49" i="12"/>
  <c r="B94" i="12"/>
  <c r="C75" i="12"/>
  <c r="D75" i="12"/>
  <c r="B30" i="12"/>
  <c r="B49" i="12"/>
  <c r="E75" i="12"/>
  <c r="E94" i="12"/>
  <c r="D94" i="12"/>
  <c r="C30" i="12"/>
  <c r="C49" i="12"/>
  <c r="B75" i="12"/>
  <c r="D30" i="12"/>
  <c r="D49" i="12"/>
  <c r="H110" i="1"/>
  <c r="H89" i="1"/>
  <c r="H82" i="1"/>
  <c r="H72" i="1"/>
  <c r="H65" i="1"/>
  <c r="H48" i="1"/>
  <c r="H37" i="1"/>
  <c r="H27" i="1"/>
  <c r="H20" i="1"/>
  <c r="F110" i="1"/>
  <c r="F89" i="1"/>
  <c r="F82" i="1"/>
  <c r="F72" i="1"/>
  <c r="F65" i="1"/>
  <c r="F48" i="1"/>
  <c r="F37" i="1"/>
  <c r="D110" i="1"/>
  <c r="D82" i="1"/>
  <c r="D72" i="1"/>
  <c r="D65" i="1"/>
  <c r="D74" i="1" s="1"/>
  <c r="D48" i="1"/>
  <c r="D37" i="1"/>
  <c r="D27" i="1"/>
  <c r="D20" i="1"/>
  <c r="B110" i="1"/>
  <c r="B89" i="1"/>
  <c r="B82" i="1"/>
  <c r="B72" i="1"/>
  <c r="B65" i="1"/>
  <c r="B48" i="1"/>
  <c r="B37" i="1"/>
  <c r="B20" i="1"/>
  <c r="F74" i="1" l="1"/>
  <c r="E52" i="12"/>
  <c r="K94" i="12"/>
  <c r="J94" i="12"/>
  <c r="J49" i="12"/>
  <c r="K49" i="12"/>
  <c r="H30" i="12"/>
  <c r="I30" i="12"/>
  <c r="B52" i="12"/>
  <c r="F30" i="12"/>
  <c r="G30" i="12"/>
  <c r="K30" i="12"/>
  <c r="J30" i="12"/>
  <c r="B98" i="12"/>
  <c r="F75" i="12"/>
  <c r="G75" i="12"/>
  <c r="J75" i="12"/>
  <c r="K75" i="12"/>
  <c r="G94" i="12"/>
  <c r="F94" i="12"/>
  <c r="F49" i="12"/>
  <c r="G49" i="12"/>
  <c r="H49" i="12"/>
  <c r="I49" i="12"/>
  <c r="C98" i="12"/>
  <c r="H75" i="12"/>
  <c r="I75" i="12"/>
  <c r="H94" i="12"/>
  <c r="I94" i="12"/>
  <c r="D98" i="12"/>
  <c r="E98" i="12"/>
  <c r="E120" i="12" s="1"/>
  <c r="C52" i="12"/>
  <c r="D52" i="12"/>
  <c r="H74" i="1"/>
  <c r="D91" i="1"/>
  <c r="D93" i="1" s="1"/>
  <c r="D112" i="1" s="1"/>
  <c r="H31" i="1"/>
  <c r="D50" i="1"/>
  <c r="F50" i="1"/>
  <c r="D31" i="1"/>
  <c r="H50" i="1"/>
  <c r="B91" i="1"/>
  <c r="F31" i="1"/>
  <c r="F53" i="1" s="1"/>
  <c r="G54" i="1" s="1"/>
  <c r="F91" i="1"/>
  <c r="F93" i="1" s="1"/>
  <c r="F112" i="1" s="1"/>
  <c r="H91" i="1"/>
  <c r="H93" i="1" s="1"/>
  <c r="H112" i="1" s="1"/>
  <c r="B50" i="1"/>
  <c r="B74" i="1"/>
  <c r="B31" i="1"/>
  <c r="G105" i="1" l="1"/>
  <c r="G81" i="1"/>
  <c r="G63" i="1"/>
  <c r="G106" i="1"/>
  <c r="G101" i="1"/>
  <c r="G80" i="1"/>
  <c r="G62" i="1"/>
  <c r="G87" i="1"/>
  <c r="G68" i="1"/>
  <c r="G100" i="1"/>
  <c r="G79" i="1"/>
  <c r="G61" i="1"/>
  <c r="G69" i="1"/>
  <c r="G85" i="1"/>
  <c r="G97" i="1"/>
  <c r="G71" i="1"/>
  <c r="G86" i="1"/>
  <c r="G88" i="1"/>
  <c r="G70" i="1"/>
  <c r="G107" i="1"/>
  <c r="G64" i="1"/>
  <c r="I107" i="1"/>
  <c r="I86" i="1"/>
  <c r="I68" i="1"/>
  <c r="I61" i="1"/>
  <c r="I88" i="1"/>
  <c r="I106" i="1"/>
  <c r="I85" i="1"/>
  <c r="I69" i="1"/>
  <c r="I105" i="1"/>
  <c r="I81" i="1"/>
  <c r="I64" i="1"/>
  <c r="I70" i="1"/>
  <c r="I101" i="1"/>
  <c r="I80" i="1"/>
  <c r="I63" i="1"/>
  <c r="I97" i="1"/>
  <c r="I87" i="1"/>
  <c r="I100" i="1"/>
  <c r="I79" i="1"/>
  <c r="I62" i="1"/>
  <c r="I71" i="1"/>
  <c r="E97" i="1"/>
  <c r="E71" i="1"/>
  <c r="E106" i="1"/>
  <c r="E80" i="1"/>
  <c r="E61" i="1"/>
  <c r="E65" i="1" s="1"/>
  <c r="E88" i="1"/>
  <c r="E70" i="1"/>
  <c r="E64" i="1"/>
  <c r="E63" i="1"/>
  <c r="E79" i="1"/>
  <c r="E87" i="1"/>
  <c r="E69" i="1"/>
  <c r="E86" i="1"/>
  <c r="E85" i="1"/>
  <c r="E101" i="1"/>
  <c r="E107" i="1"/>
  <c r="E68" i="1"/>
  <c r="E105" i="1"/>
  <c r="E100" i="1"/>
  <c r="E81" i="1"/>
  <c r="E82" i="1" s="1"/>
  <c r="E62" i="1"/>
  <c r="D53" i="1"/>
  <c r="N119" i="1"/>
  <c r="B120" i="12"/>
  <c r="G98" i="12"/>
  <c r="F98" i="12"/>
  <c r="I52" i="12"/>
  <c r="H52" i="12"/>
  <c r="C120" i="12"/>
  <c r="H98" i="12"/>
  <c r="I98" i="12"/>
  <c r="F52" i="12"/>
  <c r="G52" i="12"/>
  <c r="K52" i="12"/>
  <c r="J52" i="12"/>
  <c r="D120" i="12"/>
  <c r="K98" i="12"/>
  <c r="J98" i="12"/>
  <c r="B53" i="1"/>
  <c r="H53" i="1"/>
  <c r="B93" i="1"/>
  <c r="B112" i="1" s="1"/>
  <c r="C106" i="1" s="1"/>
  <c r="F55" i="1" l="1"/>
  <c r="G55" i="1" s="1"/>
  <c r="E89" i="1"/>
  <c r="I72" i="1"/>
  <c r="G65" i="1"/>
  <c r="G110" i="1"/>
  <c r="I89" i="1"/>
  <c r="E72" i="1"/>
  <c r="E74" i="1" s="1"/>
  <c r="E93" i="1" s="1"/>
  <c r="E112" i="1" s="1"/>
  <c r="I82" i="1"/>
  <c r="I91" i="1" s="1"/>
  <c r="G82" i="1"/>
  <c r="E91" i="1"/>
  <c r="E110" i="1"/>
  <c r="I110" i="1"/>
  <c r="I65" i="1"/>
  <c r="I74" i="1" s="1"/>
  <c r="G89" i="1"/>
  <c r="G72" i="1"/>
  <c r="C97" i="1"/>
  <c r="C105" i="1"/>
  <c r="C101" i="1"/>
  <c r="C100" i="1"/>
  <c r="I46" i="1"/>
  <c r="I42" i="1"/>
  <c r="I45" i="1"/>
  <c r="I44" i="1"/>
  <c r="I36" i="1"/>
  <c r="I37" i="1" s="1"/>
  <c r="I47" i="1"/>
  <c r="I43" i="1"/>
  <c r="G46" i="1"/>
  <c r="G44" i="1"/>
  <c r="G36" i="1"/>
  <c r="G37" i="1" s="1"/>
  <c r="G47" i="1"/>
  <c r="G45" i="1"/>
  <c r="G42" i="1"/>
  <c r="G43" i="1"/>
  <c r="C88" i="1"/>
  <c r="C70" i="1"/>
  <c r="C61" i="1"/>
  <c r="C71" i="1"/>
  <c r="C87" i="1"/>
  <c r="C69" i="1"/>
  <c r="C63" i="1"/>
  <c r="C86" i="1"/>
  <c r="C68" i="1"/>
  <c r="C85" i="1"/>
  <c r="C64" i="1"/>
  <c r="C81" i="1"/>
  <c r="C79" i="1"/>
  <c r="C80" i="1"/>
  <c r="C62" i="1"/>
  <c r="E45" i="1"/>
  <c r="E43" i="1"/>
  <c r="E36" i="1"/>
  <c r="E37" i="1" s="1"/>
  <c r="E44" i="1"/>
  <c r="E42" i="1"/>
  <c r="E47" i="1"/>
  <c r="E46" i="1"/>
  <c r="I25" i="1"/>
  <c r="I14" i="1"/>
  <c r="I24" i="1"/>
  <c r="I13" i="1"/>
  <c r="I15" i="1"/>
  <c r="I23" i="1"/>
  <c r="I19" i="1"/>
  <c r="I18" i="1"/>
  <c r="I17" i="1"/>
  <c r="I16" i="1"/>
  <c r="I26" i="1"/>
  <c r="G17" i="1"/>
  <c r="G15" i="1"/>
  <c r="G16" i="1"/>
  <c r="G26" i="1"/>
  <c r="G25" i="1"/>
  <c r="G14" i="1"/>
  <c r="G19" i="1"/>
  <c r="G18" i="1"/>
  <c r="G24" i="1"/>
  <c r="G13" i="1"/>
  <c r="G23" i="1"/>
  <c r="C47" i="1"/>
  <c r="C26" i="1"/>
  <c r="C15" i="1"/>
  <c r="C24" i="1"/>
  <c r="C17" i="1"/>
  <c r="C46" i="1"/>
  <c r="C25" i="1"/>
  <c r="C14" i="1"/>
  <c r="C13" i="1"/>
  <c r="C45" i="1"/>
  <c r="C16" i="1"/>
  <c r="C44" i="1"/>
  <c r="C23" i="1"/>
  <c r="C19" i="1"/>
  <c r="C18" i="1"/>
  <c r="C43" i="1"/>
  <c r="C36" i="1"/>
  <c r="C37" i="1" s="1"/>
  <c r="C42" i="1"/>
  <c r="E23" i="1"/>
  <c r="E24" i="1"/>
  <c r="E19" i="1"/>
  <c r="E18" i="1"/>
  <c r="E17" i="1"/>
  <c r="E25" i="1"/>
  <c r="E16" i="1"/>
  <c r="E15" i="1"/>
  <c r="E14" i="1"/>
  <c r="E13" i="1"/>
  <c r="E26" i="1"/>
  <c r="L119" i="1"/>
  <c r="B55" i="1"/>
  <c r="C54" i="1"/>
  <c r="I120" i="12"/>
  <c r="H120" i="12"/>
  <c r="K120" i="12"/>
  <c r="J120" i="12"/>
  <c r="G120" i="12"/>
  <c r="F120" i="12"/>
  <c r="C107" i="1"/>
  <c r="I93" i="1" l="1"/>
  <c r="I112" i="1" s="1"/>
  <c r="G74" i="1"/>
  <c r="G91" i="1"/>
  <c r="G48" i="1"/>
  <c r="G50" i="1" s="1"/>
  <c r="C48" i="1"/>
  <c r="C50" i="1" s="1"/>
  <c r="C27" i="1"/>
  <c r="C31" i="1" s="1"/>
  <c r="C53" i="1" s="1"/>
  <c r="I27" i="1"/>
  <c r="E48" i="1"/>
  <c r="E50" i="1" s="1"/>
  <c r="I48" i="1"/>
  <c r="I50" i="1" s="1"/>
  <c r="G27" i="1"/>
  <c r="C20" i="1"/>
  <c r="G20" i="1"/>
  <c r="G31" i="1" s="1"/>
  <c r="I20" i="1"/>
  <c r="I31" i="1" s="1"/>
  <c r="E20" i="1"/>
  <c r="E27" i="1"/>
  <c r="C55" i="1"/>
  <c r="C82" i="1"/>
  <c r="C65" i="1"/>
  <c r="C72" i="1"/>
  <c r="C89" i="1"/>
  <c r="C110" i="1"/>
  <c r="G53" i="1" l="1"/>
  <c r="G93" i="1"/>
  <c r="G112" i="1" s="1"/>
  <c r="I53" i="1"/>
  <c r="E31" i="1"/>
  <c r="E53" i="1" s="1"/>
  <c r="C91" i="1"/>
  <c r="C74" i="1"/>
  <c r="C93" i="1" s="1"/>
  <c r="C112" i="1" s="1"/>
  <c r="J21" i="15" l="1"/>
  <c r="B78" i="6"/>
  <c r="C78" i="6"/>
  <c r="D78" i="6"/>
  <c r="E78" i="6"/>
</calcChain>
</file>

<file path=xl/sharedStrings.xml><?xml version="1.0" encoding="utf-8"?>
<sst xmlns="http://schemas.openxmlformats.org/spreadsheetml/2006/main" count="720" uniqueCount="297">
  <si>
    <t>BANCO CENTRAL DE VENEZUELA</t>
  </si>
  <si>
    <t>Segundo semestre</t>
  </si>
  <si>
    <t>Primer semestre</t>
  </si>
  <si>
    <t>RUBROS</t>
  </si>
  <si>
    <t>ACTIVO</t>
  </si>
  <si>
    <t xml:space="preserve">   1</t>
  </si>
  <si>
    <t>ACTIVOS EN DIVISAS</t>
  </si>
  <si>
    <t xml:space="preserve">   1.1</t>
  </si>
  <si>
    <t>a)</t>
  </si>
  <si>
    <t>b)</t>
  </si>
  <si>
    <t>Tenencias en DEG</t>
  </si>
  <si>
    <t>c)</t>
  </si>
  <si>
    <t>d)</t>
  </si>
  <si>
    <t>e)</t>
  </si>
  <si>
    <t xml:space="preserve">Posición Crediticia Neta en el </t>
  </si>
  <si>
    <t>f)</t>
  </si>
  <si>
    <t xml:space="preserve">Convenios Internacionales </t>
  </si>
  <si>
    <t>TOTAL ACTIVOS DE RESERVA</t>
  </si>
  <si>
    <t xml:space="preserve">   1.2</t>
  </si>
  <si>
    <t>OTROS ACTIVOS EN DIVISAS</t>
  </si>
  <si>
    <t xml:space="preserve">Acreencias con Bancos Centrales  </t>
  </si>
  <si>
    <t xml:space="preserve">Títulos Valores Públicos en Divisas    </t>
  </si>
  <si>
    <t>TOTAL OTROS ACTIVOS EN DIVISAS</t>
  </si>
  <si>
    <t>TOTAL ACTIVOS EN DIVISAS</t>
  </si>
  <si>
    <t xml:space="preserve">   2</t>
  </si>
  <si>
    <t>ACTIVOS EN MONEDA NACIONAL</t>
  </si>
  <si>
    <t xml:space="preserve">   2.1</t>
  </si>
  <si>
    <t>ASISTENCIA CREDITICIA</t>
  </si>
  <si>
    <t xml:space="preserve">Instituciones Financieras </t>
  </si>
  <si>
    <t>TOTAL ASISTENCIA CREDITICIA</t>
  </si>
  <si>
    <t xml:space="preserve">   2.2</t>
  </si>
  <si>
    <t>OTROS ACTIVOS EN MONEDA NACIONAL</t>
  </si>
  <si>
    <t xml:space="preserve">Títulos Valores Privados </t>
  </si>
  <si>
    <r>
      <t xml:space="preserve">Inversión en Casa de la Moneda </t>
    </r>
    <r>
      <rPr>
        <i/>
        <sz val="12"/>
        <color indexed="8"/>
        <rFont val="Arial"/>
        <family val="2"/>
      </rPr>
      <t xml:space="preserve"> </t>
    </r>
  </si>
  <si>
    <t xml:space="preserve"> Inversiones Diversas</t>
  </si>
  <si>
    <t>g)</t>
  </si>
  <si>
    <t>TOTAL OTROS ACTIVOS EN MONEDA NACIONAL</t>
  </si>
  <si>
    <t>TOTAL ACTIVOS EN MONEDA NACIONAL</t>
  </si>
  <si>
    <t>TOTAL ACTIVO</t>
  </si>
  <si>
    <t>PASIVO Y PATRIMONIO</t>
  </si>
  <si>
    <t>PASIVOS EN DIVISAS</t>
  </si>
  <si>
    <t>PASIVOS DE RESERVA</t>
  </si>
  <si>
    <t xml:space="preserve">Depósitos en Divisas </t>
  </si>
  <si>
    <t xml:space="preserve">F M I Cuentas Depósito a Corto Plazo </t>
  </si>
  <si>
    <t xml:space="preserve">Cuentas por Pagar en Divisas </t>
  </si>
  <si>
    <t>Convenios Internacionales</t>
  </si>
  <si>
    <t>TOTAL PASIVOS DE RESERVA</t>
  </si>
  <si>
    <t xml:space="preserve">FMI Cuentas Depósito a Largo Plazo </t>
  </si>
  <si>
    <t xml:space="preserve">Títulos Emitidos en Divisas  </t>
  </si>
  <si>
    <t xml:space="preserve">Asignaciones en Derechos Especiales de Giro </t>
  </si>
  <si>
    <r>
      <t xml:space="preserve">Pasivos Diversos en Divisas   </t>
    </r>
    <r>
      <rPr>
        <b/>
        <i/>
        <sz val="12"/>
        <color indexed="8"/>
        <rFont val="Arial"/>
        <family val="2"/>
      </rPr>
      <t xml:space="preserve"> </t>
    </r>
  </si>
  <si>
    <t>TOTAL OTROS PASIVOS EN DIVISAS</t>
  </si>
  <si>
    <t>TOTAL PASIVOS EN DIVISAS</t>
  </si>
  <si>
    <t>PASIVOS EN MONEDA NACIONAL</t>
  </si>
  <si>
    <t>Billetes y Monedas en Circulación</t>
  </si>
  <si>
    <t>Depósitos de Instituciones Financieras del País</t>
  </si>
  <si>
    <t>Depósitos Especiales</t>
  </si>
  <si>
    <t>TOTAL BASE MONETARIA</t>
  </si>
  <si>
    <t xml:space="preserve">Títulos Emitidos en Moneda Nacional </t>
  </si>
  <si>
    <t xml:space="preserve">Depósitos de Organismos Públicos </t>
  </si>
  <si>
    <t xml:space="preserve">Pasivos Diversos en Moneda Nacional   </t>
  </si>
  <si>
    <t xml:space="preserve">Créditos Diferidos </t>
  </si>
  <si>
    <t>TOTAL OTROS PASIVOS EN MONEDA NACIONAL</t>
  </si>
  <si>
    <t>TOTAL PASIVOS EN MONEDA NACIONAL</t>
  </si>
  <si>
    <t>TOTAL PASIVO</t>
  </si>
  <si>
    <t xml:space="preserve">   3</t>
  </si>
  <si>
    <t xml:space="preserve">RESULTADO ACUMULADO EN OPERACIONES </t>
  </si>
  <si>
    <t xml:space="preserve">   4</t>
  </si>
  <si>
    <t xml:space="preserve">PATRIMONIO </t>
  </si>
  <si>
    <t xml:space="preserve">   4.1</t>
  </si>
  <si>
    <t>CAPITAL INICIAL</t>
  </si>
  <si>
    <t xml:space="preserve">   4.2</t>
  </si>
  <si>
    <t>RESERVAS DE CAPITAL</t>
  </si>
  <si>
    <t xml:space="preserve">   4.3</t>
  </si>
  <si>
    <t>VARIACIONES PATRIMONIALES</t>
  </si>
  <si>
    <t>Contrapartida por Valoración en Moneda Nacional</t>
  </si>
  <si>
    <t xml:space="preserve">   4.4</t>
  </si>
  <si>
    <t>TOTAL PATRIMONIO</t>
  </si>
  <si>
    <t>TOTAL PASIVO Y PATRIMONIO</t>
  </si>
  <si>
    <t>ACTIVOS DE RESERVA</t>
  </si>
  <si>
    <t xml:space="preserve">Disponibilidades en Divisas   </t>
  </si>
  <si>
    <t xml:space="preserve">Inversiones en Divisas  </t>
  </si>
  <si>
    <t xml:space="preserve">Oro Monetario </t>
  </si>
  <si>
    <t xml:space="preserve">Fondo Monetario Internacional   </t>
  </si>
  <si>
    <t xml:space="preserve">Resto Cuota en el FMI   </t>
  </si>
  <si>
    <r>
      <t>Activos Diversos en Divisas</t>
    </r>
    <r>
      <rPr>
        <b/>
        <i/>
        <sz val="12"/>
        <color indexed="8"/>
        <rFont val="Arial"/>
        <family val="2"/>
      </rPr>
      <t xml:space="preserve">  </t>
    </r>
  </si>
  <si>
    <t xml:space="preserve">Títulos Valores Públicos   </t>
  </si>
  <si>
    <t xml:space="preserve">Activos Diversos en Moneda Nacional   </t>
  </si>
  <si>
    <t xml:space="preserve">OTROS PASIVOS EN DIVISAS   </t>
  </si>
  <si>
    <t xml:space="preserve">BASE MONETARIA   </t>
  </si>
  <si>
    <t xml:space="preserve">OTROS PASIVOS EN MONEDA NACIONAL  </t>
  </si>
  <si>
    <t xml:space="preserve">Fondo General de Reserva  </t>
  </si>
  <si>
    <t xml:space="preserve">Reservas Voluntarias  </t>
  </si>
  <si>
    <t xml:space="preserve">de los Activos y Pasivos Externos  </t>
  </si>
  <si>
    <t>ESTADOS DE RESULTADOS</t>
  </si>
  <si>
    <t>(EN MILES DE BOLÍVARES)</t>
  </si>
  <si>
    <t>INGRESOS</t>
  </si>
  <si>
    <r>
      <t xml:space="preserve">Ingresos por operaciones en divisas </t>
    </r>
    <r>
      <rPr>
        <b/>
        <sz val="10"/>
        <color indexed="8"/>
        <rFont val="Arial"/>
        <family val="2"/>
      </rPr>
      <t>(Nota 21)</t>
    </r>
  </si>
  <si>
    <t xml:space="preserve">  Por operaciones de inversión</t>
  </si>
  <si>
    <t xml:space="preserve">  Por operaciones con oro</t>
  </si>
  <si>
    <t xml:space="preserve">  Por operaciones con organismos internacionales</t>
  </si>
  <si>
    <t xml:space="preserve">  Por operaciones de convenios internacionales y  cooperación financiera</t>
  </si>
  <si>
    <t xml:space="preserve">  Por operaciones de créditos externos</t>
  </si>
  <si>
    <t xml:space="preserve">  Por fluctuaciones cambiarias y de precios realizadas</t>
  </si>
  <si>
    <t>Total ingresos por operaciones en divisas</t>
  </si>
  <si>
    <r>
      <t xml:space="preserve">Ingresos por operaciones en moneda nacional </t>
    </r>
    <r>
      <rPr>
        <b/>
        <sz val="10"/>
        <color indexed="8"/>
        <rFont val="Arial"/>
        <family val="2"/>
      </rPr>
      <t>(Nota 22)</t>
    </r>
  </si>
  <si>
    <t xml:space="preserve">  Por operaciones de política monetaria</t>
  </si>
  <si>
    <t xml:space="preserve">  Por operaciones de emisión y acuñación</t>
  </si>
  <si>
    <t xml:space="preserve">  Por operaciones cambiarias </t>
  </si>
  <si>
    <t xml:space="preserve">  Por operaciones Casa de la Moneda</t>
  </si>
  <si>
    <t xml:space="preserve">  Por operaciones diversas en moneda nacional  </t>
  </si>
  <si>
    <t>Total ingresos por operaciones en moneda nacional</t>
  </si>
  <si>
    <t>TOTAL INGRESOS</t>
  </si>
  <si>
    <t>GASTOS</t>
  </si>
  <si>
    <t>Gastos por operaciones en divisas</t>
  </si>
  <si>
    <t xml:space="preserve">  Por operaciones de convenios internacionales y cooperación financiera</t>
  </si>
  <si>
    <t xml:space="preserve">  Por operaciones diversas en divisas</t>
  </si>
  <si>
    <t xml:space="preserve">  Por fluctuaciones cambiarias y de precios realizadas   </t>
  </si>
  <si>
    <t>Total gastos por operaciones en divisas</t>
  </si>
  <si>
    <r>
      <t xml:space="preserve">Gastos por operaciones en moneda nacional </t>
    </r>
    <r>
      <rPr>
        <b/>
        <sz val="10"/>
        <color indexed="8"/>
        <rFont val="Arial"/>
        <family val="2"/>
      </rPr>
      <t>(Nota 23)</t>
    </r>
  </si>
  <si>
    <t xml:space="preserve">  Por operaciones de política monetaria </t>
  </si>
  <si>
    <t xml:space="preserve">  Por operaciones de asistencia crediticia</t>
  </si>
  <si>
    <t xml:space="preserve">  Por operaciones cambiarias</t>
  </si>
  <si>
    <t xml:space="preserve">  Por gastos de funcionamiento </t>
  </si>
  <si>
    <t xml:space="preserve">  Por gastos de provisiones</t>
  </si>
  <si>
    <t xml:space="preserve">  Por operaciones diversas en moneda nacional</t>
  </si>
  <si>
    <t>Total gastos por operaciones en moneda nacional</t>
  </si>
  <si>
    <t>TOTAL GASTOS</t>
  </si>
  <si>
    <t>RESULTADO EN OPERACIONES DEL EJERCICIO</t>
  </si>
  <si>
    <t>APLICACIÓN DE INCREMENTO PATRIMONIAL</t>
  </si>
  <si>
    <t>TOTAL APLICACIÓN DEL INCREMENTO PATRIMONIAL</t>
  </si>
  <si>
    <t xml:space="preserve">  Por gastos de amortización</t>
  </si>
  <si>
    <t>AÑO 2019</t>
  </si>
  <si>
    <t>AÑO 2018</t>
  </si>
  <si>
    <t>Activos fijos</t>
  </si>
  <si>
    <t>Nivel adecuado de reservas internacionales</t>
  </si>
  <si>
    <t>Ulilidades no distribuidas (pérdidas)</t>
  </si>
  <si>
    <t>2-19/1-19</t>
  </si>
  <si>
    <t>2-18/1-18</t>
  </si>
  <si>
    <t>VARIACIONES</t>
  </si>
  <si>
    <t>Bs.(000)</t>
  </si>
  <si>
    <t>Absolutas</t>
  </si>
  <si>
    <t>%</t>
  </si>
  <si>
    <t>T/C</t>
  </si>
  <si>
    <t>1-19/2-18</t>
  </si>
  <si>
    <r>
      <t xml:space="preserve">Títulos Valores Públicos en Divisas  </t>
    </r>
    <r>
      <rPr>
        <sz val="12"/>
        <color rgb="FFFF0000"/>
        <rFont val="Arial"/>
        <family val="2"/>
      </rPr>
      <t xml:space="preserve">  (1)</t>
    </r>
  </si>
  <si>
    <t xml:space="preserve">  Fondo general de reserva</t>
  </si>
  <si>
    <t xml:space="preserve">  Reservas voluntarias</t>
  </si>
  <si>
    <t xml:space="preserve">  Remanente por entregar al Fisco Nacional</t>
  </si>
  <si>
    <t>Operaciones en divisas</t>
  </si>
  <si>
    <t>Resultado en  operaciones en divisas</t>
  </si>
  <si>
    <t>Operaciones en moneda nacional</t>
  </si>
  <si>
    <t>Resultado en operaciones en moneda nacional</t>
  </si>
  <si>
    <t>RESULTADO TOTAL</t>
  </si>
  <si>
    <t xml:space="preserve"> Por operaciones diversas en divisas</t>
  </si>
  <si>
    <t xml:space="preserve"> Por gastos de funcionamiento</t>
  </si>
  <si>
    <t xml:space="preserve"> Provisiones</t>
  </si>
  <si>
    <t xml:space="preserve"> Gastos de amortización</t>
  </si>
  <si>
    <t xml:space="preserve"> Operaciones de la Casa de la Moneda</t>
  </si>
  <si>
    <t>RESULTADO excluyendo fluctuaciones cambiarias</t>
  </si>
  <si>
    <t xml:space="preserve">1) Títulos USD 4.662.903M  </t>
  </si>
  <si>
    <r>
      <t>Activos Diversos en Divisas</t>
    </r>
    <r>
      <rPr>
        <b/>
        <i/>
        <sz val="12"/>
        <color indexed="8"/>
        <rFont val="Arial"/>
        <family val="2"/>
      </rPr>
      <t xml:space="preserve">  </t>
    </r>
    <r>
      <rPr>
        <sz val="12"/>
        <color rgb="FFFF0000"/>
        <rFont val="Arial"/>
        <family val="2"/>
      </rPr>
      <t>(2)</t>
    </r>
  </si>
  <si>
    <t>Activo sin títulos públicos</t>
  </si>
  <si>
    <t>Títulos públicos</t>
  </si>
  <si>
    <t>2) Títulos USD 32.842.970+ Intereses 2.187.252</t>
  </si>
  <si>
    <t>TOTAL USD  39.693.125</t>
  </si>
  <si>
    <t>RIN</t>
  </si>
  <si>
    <t>Patrimonio</t>
  </si>
  <si>
    <t>RIN/BM</t>
  </si>
  <si>
    <t>FMI</t>
  </si>
  <si>
    <t>DEG</t>
  </si>
  <si>
    <r>
      <t xml:space="preserve">BALANCES GENERALES </t>
    </r>
    <r>
      <rPr>
        <b/>
        <sz val="16"/>
        <color theme="1"/>
        <rFont val="Arial"/>
        <family val="2"/>
      </rPr>
      <t>AJUSTADOS</t>
    </r>
    <r>
      <rPr>
        <b/>
        <sz val="14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AL 30 DE JUNIO Y 31 DE DICIEMBRE DE CADA AÑO </t>
    </r>
  </si>
  <si>
    <t>AJUSTES</t>
  </si>
  <si>
    <t>BALANCE AJUSTADO</t>
  </si>
  <si>
    <r>
      <t>Títulos Valores Públicos en Divisas</t>
    </r>
    <r>
      <rPr>
        <sz val="12"/>
        <color rgb="FFFF0000"/>
        <rFont val="Arial"/>
        <family val="2"/>
      </rPr>
      <t xml:space="preserve"> (1)</t>
    </r>
  </si>
  <si>
    <t>Efecto patrimonial del ajuste para el análisis</t>
  </si>
  <si>
    <t>31dic19</t>
  </si>
  <si>
    <t>31dic17</t>
  </si>
  <si>
    <t>30jun18</t>
  </si>
  <si>
    <t>31dic18</t>
  </si>
  <si>
    <t>30jun19</t>
  </si>
  <si>
    <t>Títulos adquiuridos a tasa Sicad II</t>
  </si>
  <si>
    <t>USD</t>
  </si>
  <si>
    <t>USD (000)</t>
  </si>
  <si>
    <t>PATRIMONIO</t>
  </si>
  <si>
    <t>Posición neta M/N</t>
  </si>
  <si>
    <t>Posición otras divisas</t>
  </si>
  <si>
    <t>Var. Semestral</t>
  </si>
  <si>
    <t>Acum.</t>
  </si>
  <si>
    <t xml:space="preserve"> DIC 2019</t>
  </si>
  <si>
    <t>INPC</t>
  </si>
  <si>
    <t xml:space="preserve"> JUN 2019</t>
  </si>
  <si>
    <t xml:space="preserve"> DIC 2018</t>
  </si>
  <si>
    <t xml:space="preserve"> JUN 2018</t>
  </si>
  <si>
    <t xml:space="preserve"> DIC 2017</t>
  </si>
  <si>
    <t>TC</t>
  </si>
  <si>
    <t>2) intereses acumulados</t>
  </si>
  <si>
    <t>1) Títulos</t>
  </si>
  <si>
    <t xml:space="preserve">BALANCE GENERAL AJUSTADO AL 31 DE DICIEMBRE DE 2019 </t>
  </si>
  <si>
    <t>MILES DE BOLÍVARES</t>
  </si>
  <si>
    <t>Títulos Valores Públicos en Divisas</t>
  </si>
  <si>
    <r>
      <t>Activos Diversos en Divisas</t>
    </r>
    <r>
      <rPr>
        <b/>
        <i/>
        <sz val="12"/>
        <color indexed="8"/>
        <rFont val="Arial"/>
        <family val="2"/>
      </rPr>
      <t xml:space="preserve"> </t>
    </r>
  </si>
  <si>
    <t>Reservas internacionales netas</t>
  </si>
  <si>
    <t>Posición neta en otras divisas</t>
  </si>
  <si>
    <t>Posición neta en divisas</t>
  </si>
  <si>
    <t>Posición neta en moneda nacional</t>
  </si>
  <si>
    <t>Títulos valores públicos / base monetaria</t>
  </si>
  <si>
    <t>%BM</t>
  </si>
  <si>
    <t xml:space="preserve">Títulos Valores Públicos en Divisas  </t>
  </si>
  <si>
    <t xml:space="preserve">Activos Diversos en Divisas  </t>
  </si>
  <si>
    <t xml:space="preserve">Títulos Valores Públicos  en M/N </t>
  </si>
  <si>
    <t>% del activo</t>
  </si>
  <si>
    <t>DIC. 2019</t>
  </si>
  <si>
    <t>JUN. 2019</t>
  </si>
  <si>
    <t>Totales</t>
  </si>
  <si>
    <t>BALANCES GENERALES SEMESTRALES AL 30 DE JUNIO Y 31 DE DICIEMBRE DE 2018 Y 2019</t>
  </si>
  <si>
    <t>T/C VEF/USD</t>
  </si>
  <si>
    <t>TOTAL ACTIVO USD</t>
  </si>
  <si>
    <t>Reservas / BM</t>
  </si>
  <si>
    <t>Bs/USD</t>
  </si>
  <si>
    <t xml:space="preserve"> </t>
  </si>
  <si>
    <t>Ingresos por operaciones de inversión</t>
  </si>
  <si>
    <t xml:space="preserve">Saldos de Inversiones en Divisas  </t>
  </si>
  <si>
    <t>Ingresos Por operaciones con oro</t>
  </si>
  <si>
    <t>Rendimiento semestral anualizado</t>
  </si>
  <si>
    <t xml:space="preserve"> Por operaciones de convenios internacionales y  cooperación financiera</t>
  </si>
  <si>
    <t>CONVENIOS Y COOPERACIÓN FINANCIERA INTERNACIONAL</t>
  </si>
  <si>
    <t>BS.(000)</t>
  </si>
  <si>
    <t>EJERCICIO</t>
  </si>
  <si>
    <t>2010. 1er. semestre</t>
  </si>
  <si>
    <t>2010 - 2do. Semestre</t>
  </si>
  <si>
    <t>2011. 1er. Semestre</t>
  </si>
  <si>
    <t>2011 - 2do. Semestre</t>
  </si>
  <si>
    <t>2012. 1er. semestre</t>
  </si>
  <si>
    <t>2012 - 2do. Semestre</t>
  </si>
  <si>
    <t>2013. 1er. semestre</t>
  </si>
  <si>
    <t>2013 - 2do. Semestre</t>
  </si>
  <si>
    <t>2014. 1er. semestre</t>
  </si>
  <si>
    <t>2014 - 2do. Semestre</t>
  </si>
  <si>
    <t>2015. 1er. semestre</t>
  </si>
  <si>
    <t>2015 - 2do. Semestre</t>
  </si>
  <si>
    <t>2016. 1er. semestre</t>
  </si>
  <si>
    <t>2016 - 2do. Semestre</t>
  </si>
  <si>
    <t>2017. 1er. semestre</t>
  </si>
  <si>
    <t>2017 - 2do. Semestre</t>
  </si>
  <si>
    <t>2018. 1er. semestre</t>
  </si>
  <si>
    <t>2018 - 2do. Semestre</t>
  </si>
  <si>
    <t>2019. 1er. semestre</t>
  </si>
  <si>
    <t>2019 - 2do. Semestre</t>
  </si>
  <si>
    <t>Ingresos</t>
  </si>
  <si>
    <t>Gastos</t>
  </si>
  <si>
    <t>Balance</t>
  </si>
  <si>
    <t>CAMBIO DE CONO MONETARIO</t>
  </si>
  <si>
    <t>INGRESOS:  Por fluctuaciones cambiarias y de precios realizadas</t>
  </si>
  <si>
    <t xml:space="preserve">GASTOS:  Por fluctuaciones cambiarias y de precios realizadas   </t>
  </si>
  <si>
    <t>Resultado ajustado</t>
  </si>
  <si>
    <t>Producto interno bruto</t>
  </si>
  <si>
    <t>Año</t>
  </si>
  <si>
    <t>A precios constantes</t>
  </si>
  <si>
    <t>A precios corrientes (1)</t>
  </si>
  <si>
    <t>Millones de Bolívares a precios de 1957</t>
  </si>
  <si>
    <t>(-)</t>
  </si>
  <si>
    <t>Millones de Bolívares a precios de 1968</t>
  </si>
  <si>
    <t>Millones de Bolívares a precios de 1984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</si>
  <si>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</si>
  <si>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</si>
  <si>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</si>
  <si>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</si>
  <si>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</si>
  <si>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</si>
  <si>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</si>
  <si>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</si>
  <si>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</si>
  <si>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</si>
  <si>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</si>
  <si>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</si>
  <si>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</si>
  <si>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Bolívares a precios de 1997 (a)</t>
  </si>
  <si>
    <t>2008 (*)</t>
  </si>
  <si>
    <t>2009 (*)</t>
  </si>
  <si>
    <t>2010 (*)</t>
  </si>
  <si>
    <t>2011 (*)</t>
  </si>
  <si>
    <t>2012 (*)</t>
  </si>
  <si>
    <t>2013 (*)</t>
  </si>
  <si>
    <t>2014 (*)</t>
  </si>
  <si>
    <t>2015 (*)</t>
  </si>
  <si>
    <t>2016 (*)</t>
  </si>
  <si>
    <t>2017 (*)</t>
  </si>
  <si>
    <t>(*) Cifras provisionales.</t>
  </si>
  <si>
    <t>(-) No disponible</t>
  </si>
  <si>
    <t>1/ Serie año base de referencia  1957, 1968, 1984 y 1997.</t>
  </si>
  <si>
    <t>(a) Expresados en la escala monetaria vigente a partir del 20 de agosto de 2018.</t>
  </si>
  <si>
    <t>Fuente: Banco Central de Venezuela.</t>
  </si>
  <si>
    <t>Financiamiento a organismos oficiales</t>
  </si>
  <si>
    <t>(En miles de bolívares)</t>
  </si>
  <si>
    <t>Var. %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</si>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</sst>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-* #,##0.00\ &quot;Pts&quot;_-;\-* #,##0.00\ &quot;Pts&quot;_-;_-* &quot;-&quot;??\ &quot;Pts&quot;_-;_-@_-"/>
    <numFmt numFmtId="165" formatCode="#,##0;\(#,##0\)"/>
    <numFmt numFmtId="166" formatCode=";;;"/>
    <numFmt numFmtId="167" formatCode="0.0"/>
    <numFmt numFmtId="168" formatCode="_ * #,##0.0_ ;_ * \-#,##0.0_ ;_ * &quot;-&quot;??_ ;_ @_ "/>
    <numFmt numFmtId="169" formatCode="#,##0.0000000000"/>
    <numFmt numFmtId="170" formatCode="#,##0.0"/>
    <numFmt numFmtId="171" formatCode="0.0%"/>
    <numFmt numFmtId="172" formatCode="_ * #,##0_ ;_ * \-#,##0_ ;_ * &quot;-&quot;??_ ;_ @_ "/>
    <numFmt numFmtId="173" formatCode="[$$-409]#,##0"/>
    <numFmt numFmtId="174" formatCode="_(* #,##0_);_(* \(#,##0\);_(* &quot;-&quot;_);_(@_)"/>
    <numFmt numFmtId="175" formatCode="0_)"/>
    <numFmt numFmtId="176" formatCode="General_)"/>
  </numFmts>
  <fonts count="59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12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indexed="24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b/>
      <sz val="11"/>
      <color indexed="24"/>
      <name val="Arial"/>
      <family val="2"/>
    </font>
    <font>
      <sz val="12"/>
      <color indexed="24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B0F0"/>
      <name val="Arial"/>
      <family val="2"/>
    </font>
    <font>
      <b/>
      <sz val="14"/>
      <color rgb="FF00B0F0"/>
      <name val="Arial"/>
      <family val="2"/>
    </font>
    <font>
      <b/>
      <sz val="12"/>
      <color rgb="FF00B0F0"/>
      <name val="Arial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11"/>
      <color rgb="FFFF000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8"/>
      <color indexed="24"/>
      <name val="Arial"/>
      <family val="2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24" fillId="0" borderId="0"/>
    <xf numFmtId="4" fontId="29" fillId="0" borderId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611">
    <xf numFmtId="0" fontId="0" fillId="0" borderId="0" xfId="0"/>
    <xf numFmtId="0" fontId="1" fillId="0" borderId="1" xfId="0" applyFont="1" applyBorder="1" applyProtection="1"/>
    <xf numFmtId="0" fontId="1" fillId="0" borderId="0" xfId="0" applyFont="1" applyBorder="1" applyProtection="1"/>
    <xf numFmtId="0" fontId="2" fillId="0" borderId="0" xfId="0" applyFont="1" applyProtection="1"/>
    <xf numFmtId="0" fontId="3" fillId="0" borderId="0" xfId="0" applyFont="1" applyProtection="1"/>
    <xf numFmtId="0" fontId="1" fillId="0" borderId="1" xfId="0" quotePrefix="1" applyFont="1" applyBorder="1" applyAlignment="1" applyProtection="1">
      <alignment horizontal="left"/>
    </xf>
    <xf numFmtId="0" fontId="1" fillId="0" borderId="0" xfId="0" quotePrefix="1" applyFont="1" applyBorder="1" applyAlignment="1" applyProtection="1">
      <alignment horizontal="left"/>
    </xf>
    <xf numFmtId="0" fontId="3" fillId="2" borderId="0" xfId="0" applyFont="1" applyFill="1" applyProtection="1"/>
    <xf numFmtId="0" fontId="1" fillId="0" borderId="1" xfId="0" quotePrefix="1" applyFont="1" applyBorder="1" applyProtection="1"/>
    <xf numFmtId="0" fontId="1" fillId="0" borderId="0" xfId="0" quotePrefix="1" applyFont="1" applyBorder="1" applyProtection="1"/>
    <xf numFmtId="0" fontId="1" fillId="0" borderId="0" xfId="0" applyFont="1" applyProtection="1"/>
    <xf numFmtId="0" fontId="5" fillId="0" borderId="1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6" fillId="0" borderId="1" xfId="0" applyFont="1" applyBorder="1" applyProtection="1"/>
    <xf numFmtId="0" fontId="6" fillId="0" borderId="0" xfId="0" applyFont="1" applyBorder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1" xfId="0" applyFont="1" applyBorder="1" applyProtection="1"/>
    <xf numFmtId="0" fontId="8" fillId="0" borderId="0" xfId="0" applyFont="1" applyBorder="1" applyProtection="1"/>
    <xf numFmtId="0" fontId="9" fillId="0" borderId="0" xfId="0" applyFont="1"/>
    <xf numFmtId="0" fontId="9" fillId="0" borderId="0" xfId="0" applyFont="1" applyProtection="1"/>
    <xf numFmtId="0" fontId="5" fillId="0" borderId="1" xfId="0" quotePrefix="1" applyFont="1" applyBorder="1" applyAlignment="1" applyProtection="1">
      <alignment horizontal="right"/>
    </xf>
    <xf numFmtId="0" fontId="5" fillId="0" borderId="0" xfId="0" quotePrefix="1" applyFont="1" applyBorder="1" applyAlignment="1" applyProtection="1">
      <alignment horizontal="right"/>
    </xf>
    <xf numFmtId="3" fontId="5" fillId="0" borderId="1" xfId="1" applyNumberFormat="1" applyFont="1" applyBorder="1" applyAlignment="1" applyProtection="1">
      <alignment horizontal="right"/>
    </xf>
    <xf numFmtId="3" fontId="5" fillId="0" borderId="0" xfId="1" applyNumberFormat="1" applyFont="1" applyBorder="1" applyAlignment="1" applyProtection="1">
      <alignment horizontal="right"/>
    </xf>
    <xf numFmtId="3" fontId="5" fillId="0" borderId="0" xfId="1" applyNumberFormat="1" applyFont="1" applyProtection="1"/>
    <xf numFmtId="3" fontId="6" fillId="0" borderId="1" xfId="1" applyNumberFormat="1" applyFont="1" applyBorder="1" applyProtection="1"/>
    <xf numFmtId="3" fontId="6" fillId="0" borderId="0" xfId="1" applyNumberFormat="1" applyFont="1" applyBorder="1" applyProtection="1"/>
    <xf numFmtId="0" fontId="6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0" xfId="0" applyFont="1" applyAlignment="1" applyProtection="1">
      <alignment horizontal="left"/>
    </xf>
    <xf numFmtId="0" fontId="5" fillId="0" borderId="1" xfId="0" applyFont="1" applyBorder="1" applyProtection="1"/>
    <xf numFmtId="0" fontId="5" fillId="0" borderId="0" xfId="0" applyFont="1" applyBorder="1" applyProtection="1"/>
    <xf numFmtId="0" fontId="1" fillId="0" borderId="0" xfId="0" quotePrefix="1" applyFont="1" applyBorder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6" fillId="0" borderId="1" xfId="0" applyFont="1" applyBorder="1"/>
    <xf numFmtId="0" fontId="6" fillId="0" borderId="0" xfId="0" applyFont="1" applyBorder="1"/>
    <xf numFmtId="3" fontId="16" fillId="0" borderId="0" xfId="1" applyNumberFormat="1" applyFont="1" applyProtection="1"/>
    <xf numFmtId="3" fontId="9" fillId="0" borderId="1" xfId="0" applyNumberFormat="1" applyFont="1" applyBorder="1"/>
    <xf numFmtId="3" fontId="9" fillId="0" borderId="0" xfId="0" applyNumberFormat="1" applyFont="1" applyBorder="1"/>
    <xf numFmtId="0" fontId="17" fillId="0" borderId="1" xfId="0" applyFont="1" applyBorder="1" applyProtection="1"/>
    <xf numFmtId="0" fontId="17" fillId="0" borderId="0" xfId="0" applyFont="1" applyBorder="1" applyProtection="1"/>
    <xf numFmtId="3" fontId="12" fillId="0" borderId="0" xfId="0" applyNumberFormat="1" applyFont="1"/>
    <xf numFmtId="3" fontId="15" fillId="0" borderId="0" xfId="0" applyNumberFormat="1" applyFont="1"/>
    <xf numFmtId="3" fontId="15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65" fontId="6" fillId="0" borderId="0" xfId="0" applyNumberFormat="1" applyFont="1" applyBorder="1" applyProtection="1">
      <protection locked="0"/>
    </xf>
    <xf numFmtId="3" fontId="19" fillId="0" borderId="2" xfId="0" applyNumberFormat="1" applyFont="1" applyBorder="1" applyAlignment="1">
      <alignment horizontal="right"/>
    </xf>
    <xf numFmtId="3" fontId="11" fillId="0" borderId="0" xfId="0" applyNumberFormat="1" applyFont="1"/>
    <xf numFmtId="0" fontId="1" fillId="0" borderId="1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3" fontId="1" fillId="0" borderId="1" xfId="1" applyNumberFormat="1" applyFont="1" applyBorder="1" applyAlignment="1" applyProtection="1">
      <alignment horizontal="right"/>
    </xf>
    <xf numFmtId="3" fontId="1" fillId="0" borderId="0" xfId="1" applyNumberFormat="1" applyFont="1" applyBorder="1" applyAlignment="1" applyProtection="1">
      <alignment horizontal="right"/>
    </xf>
    <xf numFmtId="10" fontId="19" fillId="0" borderId="2" xfId="0" applyNumberFormat="1" applyFont="1" applyBorder="1" applyAlignment="1">
      <alignment horizontal="right"/>
    </xf>
    <xf numFmtId="0" fontId="22" fillId="0" borderId="0" xfId="0" applyFont="1"/>
    <xf numFmtId="3" fontId="15" fillId="0" borderId="0" xfId="0" applyNumberFormat="1" applyFont="1" applyBorder="1" applyAlignment="1">
      <alignment horizontal="right"/>
    </xf>
    <xf numFmtId="10" fontId="15" fillId="0" borderId="0" xfId="0" applyNumberFormat="1" applyFont="1" applyBorder="1" applyAlignment="1">
      <alignment horizontal="right"/>
    </xf>
    <xf numFmtId="0" fontId="23" fillId="0" borderId="0" xfId="0" applyFont="1"/>
    <xf numFmtId="0" fontId="0" fillId="0" borderId="0" xfId="0" applyBorder="1"/>
    <xf numFmtId="3" fontId="14" fillId="0" borderId="4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3" fontId="17" fillId="0" borderId="4" xfId="0" applyNumberFormat="1" applyFont="1" applyBorder="1" applyAlignment="1" applyProtection="1">
      <alignment horizontal="right"/>
    </xf>
    <xf numFmtId="3" fontId="17" fillId="0" borderId="0" xfId="0" applyNumberFormat="1" applyFont="1" applyBorder="1" applyAlignment="1" applyProtection="1">
      <alignment horizontal="right"/>
    </xf>
    <xf numFmtId="3" fontId="17" fillId="0" borderId="5" xfId="0" applyNumberFormat="1" applyFont="1" applyBorder="1" applyAlignment="1" applyProtection="1">
      <alignment horizontal="right"/>
    </xf>
    <xf numFmtId="3" fontId="6" fillId="0" borderId="4" xfId="0" applyNumberFormat="1" applyFont="1" applyBorder="1" applyAlignment="1" applyProtection="1">
      <alignment horizontal="right"/>
    </xf>
    <xf numFmtId="3" fontId="17" fillId="0" borderId="6" xfId="0" applyNumberFormat="1" applyFont="1" applyBorder="1" applyAlignment="1" applyProtection="1">
      <alignment horizontal="right"/>
    </xf>
    <xf numFmtId="3" fontId="9" fillId="0" borderId="4" xfId="0" applyNumberFormat="1" applyFont="1" applyBorder="1" applyAlignment="1" applyProtection="1">
      <alignment horizontal="right"/>
    </xf>
    <xf numFmtId="3" fontId="9" fillId="0" borderId="0" xfId="0" applyNumberFormat="1" applyFont="1" applyBorder="1" applyAlignment="1" applyProtection="1">
      <alignment horizontal="right"/>
    </xf>
    <xf numFmtId="3" fontId="9" fillId="0" borderId="5" xfId="0" applyNumberFormat="1" applyFont="1" applyBorder="1" applyAlignment="1" applyProtection="1">
      <alignment horizontal="right"/>
    </xf>
    <xf numFmtId="3" fontId="6" fillId="0" borderId="0" xfId="0" applyNumberFormat="1" applyFont="1" applyBorder="1" applyAlignment="1" applyProtection="1">
      <alignment horizontal="right"/>
    </xf>
    <xf numFmtId="3" fontId="6" fillId="0" borderId="5" xfId="0" applyNumberFormat="1" applyFont="1" applyBorder="1" applyAlignment="1" applyProtection="1">
      <alignment horizontal="right"/>
    </xf>
    <xf numFmtId="3" fontId="6" fillId="0" borderId="4" xfId="1" applyNumberFormat="1" applyFont="1" applyBorder="1" applyAlignment="1" applyProtection="1">
      <alignment horizontal="right"/>
    </xf>
    <xf numFmtId="3" fontId="6" fillId="0" borderId="4" xfId="0" applyNumberFormat="1" applyFont="1" applyBorder="1" applyAlignment="1">
      <alignment horizontal="right"/>
    </xf>
    <xf numFmtId="3" fontId="18" fillId="0" borderId="4" xfId="1" applyNumberFormat="1" applyFont="1" applyBorder="1" applyAlignment="1" applyProtection="1">
      <alignment horizontal="right"/>
    </xf>
    <xf numFmtId="165" fontId="6" fillId="0" borderId="4" xfId="0" applyNumberFormat="1" applyFont="1" applyBorder="1" applyProtection="1">
      <protection locked="0"/>
    </xf>
    <xf numFmtId="165" fontId="6" fillId="0" borderId="5" xfId="0" applyNumberFormat="1" applyFont="1" applyBorder="1" applyProtection="1">
      <protection locked="0"/>
    </xf>
    <xf numFmtId="0" fontId="0" fillId="0" borderId="4" xfId="0" applyBorder="1"/>
    <xf numFmtId="0" fontId="0" fillId="0" borderId="5" xfId="0" applyBorder="1"/>
    <xf numFmtId="3" fontId="17" fillId="0" borderId="7" xfId="0" applyNumberFormat="1" applyFont="1" applyBorder="1" applyAlignment="1" applyProtection="1">
      <alignment horizontal="right"/>
    </xf>
    <xf numFmtId="0" fontId="15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5" fillId="0" borderId="0" xfId="0" applyNumberFormat="1" applyFont="1" applyAlignment="1">
      <alignment horizontal="center"/>
    </xf>
    <xf numFmtId="0" fontId="3" fillId="4" borderId="0" xfId="2" applyFont="1" applyFill="1" applyBorder="1" applyAlignment="1">
      <alignment horizontal="left"/>
    </xf>
    <xf numFmtId="14" fontId="1" fillId="4" borderId="0" xfId="2" applyNumberFormat="1" applyFont="1" applyFill="1" applyAlignment="1">
      <alignment horizontal="center"/>
    </xf>
    <xf numFmtId="0" fontId="8" fillId="0" borderId="0" xfId="2" applyFont="1" applyAlignment="1">
      <alignment horizontal="left"/>
    </xf>
    <xf numFmtId="0" fontId="5" fillId="0" borderId="0" xfId="2" applyFont="1"/>
    <xf numFmtId="14" fontId="5" fillId="0" borderId="0" xfId="2" applyNumberFormat="1" applyFont="1" applyFill="1"/>
    <xf numFmtId="0" fontId="6" fillId="0" borderId="0" xfId="2" applyFont="1" applyBorder="1"/>
    <xf numFmtId="0" fontId="25" fillId="0" borderId="0" xfId="2" applyFont="1"/>
    <xf numFmtId="0" fontId="25" fillId="0" borderId="0" xfId="2" applyFont="1" applyBorder="1"/>
    <xf numFmtId="0" fontId="8" fillId="0" borderId="0" xfId="2" applyFont="1"/>
    <xf numFmtId="0" fontId="3" fillId="0" borderId="0" xfId="2" applyFont="1"/>
    <xf numFmtId="0" fontId="8" fillId="0" borderId="0" xfId="2" applyFont="1" applyBorder="1"/>
    <xf numFmtId="0" fontId="27" fillId="0" borderId="0" xfId="2" applyFont="1"/>
    <xf numFmtId="0" fontId="3" fillId="0" borderId="0" xfId="2" applyFont="1" applyAlignment="1">
      <alignment horizontal="left"/>
    </xf>
    <xf numFmtId="166" fontId="3" fillId="0" borderId="0" xfId="2" applyNumberFormat="1" applyFont="1"/>
    <xf numFmtId="0" fontId="3" fillId="0" borderId="0" xfId="2" applyFont="1" applyBorder="1"/>
    <xf numFmtId="0" fontId="28" fillId="0" borderId="0" xfId="2" applyFont="1"/>
    <xf numFmtId="0" fontId="3" fillId="0" borderId="0" xfId="2" applyFont="1" applyFill="1"/>
    <xf numFmtId="0" fontId="12" fillId="0" borderId="0" xfId="0" applyFont="1" applyFill="1"/>
    <xf numFmtId="3" fontId="26" fillId="0" borderId="0" xfId="2" applyNumberFormat="1" applyFont="1"/>
    <xf numFmtId="3" fontId="5" fillId="0" borderId="0" xfId="2" applyNumberFormat="1" applyFont="1"/>
    <xf numFmtId="3" fontId="1" fillId="0" borderId="0" xfId="2" applyNumberFormat="1" applyFont="1"/>
    <xf numFmtId="3" fontId="16" fillId="0" borderId="0" xfId="2" applyNumberFormat="1" applyFont="1"/>
    <xf numFmtId="3" fontId="1" fillId="0" borderId="3" xfId="2" applyNumberFormat="1" applyFont="1" applyFill="1" applyBorder="1" applyProtection="1"/>
    <xf numFmtId="3" fontId="23" fillId="0" borderId="0" xfId="0" applyNumberFormat="1" applyFont="1"/>
    <xf numFmtId="0" fontId="31" fillId="0" borderId="0" xfId="0" applyFont="1"/>
    <xf numFmtId="0" fontId="32" fillId="0" borderId="0" xfId="0" applyFont="1"/>
    <xf numFmtId="3" fontId="19" fillId="0" borderId="0" xfId="0" applyNumberFormat="1" applyFont="1" applyAlignment="1">
      <alignment horizontal="center"/>
    </xf>
    <xf numFmtId="3" fontId="31" fillId="0" borderId="0" xfId="0" applyNumberFormat="1" applyFont="1" applyAlignment="1">
      <alignment horizontal="center"/>
    </xf>
    <xf numFmtId="10" fontId="15" fillId="0" borderId="5" xfId="0" applyNumberFormat="1" applyFont="1" applyBorder="1" applyAlignment="1">
      <alignment horizontal="right"/>
    </xf>
    <xf numFmtId="10" fontId="19" fillId="0" borderId="8" xfId="0" applyNumberFormat="1" applyFont="1" applyBorder="1" applyAlignment="1">
      <alignment horizontal="right"/>
    </xf>
    <xf numFmtId="10" fontId="6" fillId="0" borderId="0" xfId="0" applyNumberFormat="1" applyFont="1" applyBorder="1" applyAlignment="1" applyProtection="1">
      <alignment horizontal="right"/>
    </xf>
    <xf numFmtId="3" fontId="12" fillId="0" borderId="0" xfId="0" applyNumberFormat="1" applyFont="1" applyBorder="1"/>
    <xf numFmtId="10" fontId="6" fillId="0" borderId="5" xfId="0" applyNumberFormat="1" applyFont="1" applyBorder="1" applyAlignment="1" applyProtection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0" xfId="1" applyNumberFormat="1" applyFont="1" applyBorder="1" applyAlignment="1" applyProtection="1">
      <alignment horizontal="right"/>
    </xf>
    <xf numFmtId="3" fontId="18" fillId="0" borderId="0" xfId="1" applyNumberFormat="1" applyFont="1" applyBorder="1" applyAlignment="1" applyProtection="1">
      <alignment horizontal="right"/>
    </xf>
    <xf numFmtId="3" fontId="18" fillId="0" borderId="5" xfId="1" applyNumberFormat="1" applyFont="1" applyBorder="1" applyAlignment="1" applyProtection="1">
      <alignment horizontal="right"/>
    </xf>
    <xf numFmtId="3" fontId="12" fillId="0" borderId="4" xfId="0" applyNumberFormat="1" applyFont="1" applyBorder="1"/>
    <xf numFmtId="3" fontId="14" fillId="0" borderId="15" xfId="0" applyNumberFormat="1" applyFont="1" applyFill="1" applyBorder="1" applyAlignment="1">
      <alignment horizontal="center"/>
    </xf>
    <xf numFmtId="3" fontId="14" fillId="0" borderId="16" xfId="0" applyNumberFormat="1" applyFont="1" applyFill="1" applyBorder="1" applyAlignment="1">
      <alignment horizontal="center"/>
    </xf>
    <xf numFmtId="3" fontId="14" fillId="0" borderId="15" xfId="0" applyNumberFormat="1" applyFont="1" applyBorder="1" applyAlignment="1">
      <alignment horizontal="center"/>
    </xf>
    <xf numFmtId="3" fontId="14" fillId="0" borderId="17" xfId="0" applyNumberFormat="1" applyFont="1" applyBorder="1" applyAlignment="1">
      <alignment horizontal="center"/>
    </xf>
    <xf numFmtId="3" fontId="19" fillId="0" borderId="8" xfId="0" applyNumberFormat="1" applyFont="1" applyBorder="1" applyAlignment="1">
      <alignment horizontal="right"/>
    </xf>
    <xf numFmtId="3" fontId="6" fillId="0" borderId="5" xfId="1" applyNumberFormat="1" applyFont="1" applyBorder="1" applyAlignment="1" applyProtection="1">
      <alignment horizontal="right"/>
    </xf>
    <xf numFmtId="3" fontId="0" fillId="0" borderId="4" xfId="0" applyNumberFormat="1" applyBorder="1"/>
    <xf numFmtId="167" fontId="0" fillId="0" borderId="5" xfId="0" applyNumberFormat="1" applyBorder="1"/>
    <xf numFmtId="9" fontId="0" fillId="0" borderId="5" xfId="5" applyFont="1" applyBorder="1"/>
    <xf numFmtId="168" fontId="0" fillId="0" borderId="5" xfId="4" applyNumberFormat="1" applyFont="1" applyBorder="1"/>
    <xf numFmtId="9" fontId="0" fillId="0" borderId="0" xfId="5" applyFont="1"/>
    <xf numFmtId="0" fontId="1" fillId="0" borderId="12" xfId="0" applyFont="1" applyBorder="1" applyProtection="1"/>
    <xf numFmtId="3" fontId="19" fillId="0" borderId="12" xfId="0" applyNumberFormat="1" applyFont="1" applyBorder="1" applyAlignment="1">
      <alignment horizontal="right"/>
    </xf>
    <xf numFmtId="3" fontId="19" fillId="0" borderId="13" xfId="0" applyNumberFormat="1" applyFont="1" applyBorder="1" applyAlignment="1">
      <alignment horizontal="right"/>
    </xf>
    <xf numFmtId="3" fontId="19" fillId="0" borderId="14" xfId="0" applyNumberFormat="1" applyFont="1" applyBorder="1" applyAlignment="1">
      <alignment horizontal="right"/>
    </xf>
    <xf numFmtId="3" fontId="0" fillId="0" borderId="12" xfId="0" applyNumberFormat="1" applyBorder="1"/>
    <xf numFmtId="9" fontId="0" fillId="0" borderId="14" xfId="5" applyFont="1" applyBorder="1"/>
    <xf numFmtId="0" fontId="7" fillId="0" borderId="12" xfId="0" applyFont="1" applyBorder="1" applyProtection="1"/>
    <xf numFmtId="0" fontId="3" fillId="0" borderId="12" xfId="0" applyFont="1" applyBorder="1" applyProtection="1"/>
    <xf numFmtId="3" fontId="17" fillId="0" borderId="12" xfId="0" applyNumberFormat="1" applyFont="1" applyBorder="1" applyAlignment="1" applyProtection="1">
      <alignment horizontal="right"/>
    </xf>
    <xf numFmtId="3" fontId="17" fillId="0" borderId="13" xfId="0" applyNumberFormat="1" applyFont="1" applyBorder="1" applyAlignment="1" applyProtection="1">
      <alignment horizontal="right"/>
    </xf>
    <xf numFmtId="3" fontId="17" fillId="0" borderId="14" xfId="0" applyNumberFormat="1" applyFont="1" applyBorder="1" applyAlignment="1" applyProtection="1">
      <alignment horizontal="right"/>
    </xf>
    <xf numFmtId="3" fontId="15" fillId="3" borderId="4" xfId="0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4" fontId="11" fillId="3" borderId="0" xfId="0" applyNumberFormat="1" applyFont="1" applyFill="1"/>
    <xf numFmtId="4" fontId="19" fillId="3" borderId="0" xfId="0" applyNumberFormat="1" applyFont="1" applyFill="1" applyBorder="1" applyAlignment="1">
      <alignment horizontal="right"/>
    </xf>
    <xf numFmtId="4" fontId="19" fillId="3" borderId="4" xfId="0" applyNumberFormat="1" applyFont="1" applyFill="1" applyBorder="1" applyAlignment="1">
      <alignment horizontal="right"/>
    </xf>
    <xf numFmtId="4" fontId="19" fillId="3" borderId="5" xfId="0" applyNumberFormat="1" applyFont="1" applyFill="1" applyBorder="1" applyAlignment="1">
      <alignment horizontal="right"/>
    </xf>
    <xf numFmtId="0" fontId="3" fillId="2" borderId="0" xfId="0" applyFont="1" applyFill="1" applyAlignment="1" applyProtection="1">
      <alignment horizontal="right"/>
    </xf>
    <xf numFmtId="3" fontId="15" fillId="3" borderId="5" xfId="0" applyNumberFormat="1" applyFont="1" applyFill="1" applyBorder="1" applyAlignment="1">
      <alignment horizontal="right"/>
    </xf>
    <xf numFmtId="9" fontId="0" fillId="3" borderId="5" xfId="5" applyFont="1" applyFill="1" applyBorder="1"/>
    <xf numFmtId="0" fontId="5" fillId="3" borderId="0" xfId="0" applyFont="1" applyFill="1" applyAlignment="1" applyProtection="1">
      <alignment horizontal="left"/>
    </xf>
    <xf numFmtId="3" fontId="33" fillId="3" borderId="4" xfId="0" applyNumberFormat="1" applyFont="1" applyFill="1" applyBorder="1"/>
    <xf numFmtId="0" fontId="35" fillId="0" borderId="0" xfId="0" applyFont="1" applyProtection="1"/>
    <xf numFmtId="3" fontId="36" fillId="0" borderId="4" xfId="0" applyNumberFormat="1" applyFont="1" applyBorder="1" applyAlignment="1" applyProtection="1">
      <alignment horizontal="right"/>
    </xf>
    <xf numFmtId="0" fontId="35" fillId="0" borderId="0" xfId="0" applyFont="1" applyAlignment="1" applyProtection="1">
      <alignment horizontal="right"/>
    </xf>
    <xf numFmtId="3" fontId="35" fillId="0" borderId="4" xfId="0" applyNumberFormat="1" applyFont="1" applyBorder="1" applyAlignment="1">
      <alignment horizontal="right"/>
    </xf>
    <xf numFmtId="3" fontId="5" fillId="0" borderId="0" xfId="2" applyNumberFormat="1" applyFont="1" applyBorder="1"/>
    <xf numFmtId="3" fontId="5" fillId="0" borderId="0" xfId="2" applyNumberFormat="1" applyFont="1" applyFill="1"/>
    <xf numFmtId="3" fontId="5" fillId="0" borderId="0" xfId="2" applyNumberFormat="1" applyFont="1" applyFill="1" applyBorder="1" applyProtection="1">
      <protection locked="0"/>
    </xf>
    <xf numFmtId="3" fontId="26" fillId="0" borderId="0" xfId="2" applyNumberFormat="1" applyFont="1" applyFill="1" applyBorder="1" applyProtection="1">
      <protection locked="0"/>
    </xf>
    <xf numFmtId="3" fontId="1" fillId="0" borderId="0" xfId="2" applyNumberFormat="1" applyFont="1" applyFill="1"/>
    <xf numFmtId="3" fontId="24" fillId="0" borderId="0" xfId="2" applyNumberFormat="1" applyFont="1"/>
    <xf numFmtId="3" fontId="24" fillId="0" borderId="0" xfId="2" applyNumberFormat="1" applyFont="1" applyFill="1"/>
    <xf numFmtId="3" fontId="5" fillId="0" borderId="0" xfId="2" applyNumberFormat="1" applyFont="1" applyFill="1" applyProtection="1"/>
    <xf numFmtId="3" fontId="5" fillId="0" borderId="0" xfId="2" applyNumberFormat="1" applyFont="1" applyFill="1" applyAlignment="1">
      <alignment horizontal="right"/>
    </xf>
    <xf numFmtId="3" fontId="25" fillId="0" borderId="0" xfId="2" applyNumberFormat="1" applyFont="1"/>
    <xf numFmtId="0" fontId="8" fillId="0" borderId="12" xfId="2" applyFont="1" applyBorder="1"/>
    <xf numFmtId="3" fontId="1" fillId="0" borderId="13" xfId="2" applyNumberFormat="1" applyFont="1" applyBorder="1"/>
    <xf numFmtId="3" fontId="1" fillId="0" borderId="14" xfId="2" applyNumberFormat="1" applyFont="1" applyBorder="1"/>
    <xf numFmtId="3" fontId="5" fillId="0" borderId="13" xfId="2" applyNumberFormat="1" applyFont="1" applyBorder="1"/>
    <xf numFmtId="3" fontId="5" fillId="0" borderId="14" xfId="2" applyNumberFormat="1" applyFont="1" applyBorder="1"/>
    <xf numFmtId="0" fontId="3" fillId="0" borderId="12" xfId="2" applyFont="1" applyBorder="1"/>
    <xf numFmtId="3" fontId="16" fillId="0" borderId="13" xfId="2" applyNumberFormat="1" applyFont="1" applyBorder="1"/>
    <xf numFmtId="3" fontId="16" fillId="0" borderId="14" xfId="2" applyNumberFormat="1" applyFont="1" applyBorder="1"/>
    <xf numFmtId="9" fontId="0" fillId="0" borderId="0" xfId="5" applyFont="1" applyBorder="1"/>
    <xf numFmtId="3" fontId="0" fillId="0" borderId="0" xfId="0" applyNumberFormat="1" applyBorder="1"/>
    <xf numFmtId="9" fontId="0" fillId="0" borderId="13" xfId="5" applyFont="1" applyBorder="1"/>
    <xf numFmtId="3" fontId="0" fillId="0" borderId="13" xfId="0" applyNumberFormat="1" applyBorder="1"/>
    <xf numFmtId="0" fontId="37" fillId="0" borderId="0" xfId="2" applyFont="1"/>
    <xf numFmtId="0" fontId="38" fillId="0" borderId="12" xfId="2" applyFont="1" applyBorder="1"/>
    <xf numFmtId="3" fontId="39" fillId="0" borderId="0" xfId="2" applyNumberFormat="1" applyFont="1" applyFill="1"/>
    <xf numFmtId="3" fontId="1" fillId="0" borderId="12" xfId="2" applyNumberFormat="1" applyFont="1" applyFill="1" applyBorder="1" applyProtection="1"/>
    <xf numFmtId="3" fontId="1" fillId="0" borderId="13" xfId="2" applyNumberFormat="1" applyFont="1" applyFill="1" applyBorder="1" applyProtection="1"/>
    <xf numFmtId="3" fontId="1" fillId="0" borderId="14" xfId="2" applyNumberFormat="1" applyFont="1" applyFill="1" applyBorder="1" applyProtection="1"/>
    <xf numFmtId="3" fontId="1" fillId="0" borderId="12" xfId="2" applyNumberFormat="1" applyFont="1" applyBorder="1"/>
    <xf numFmtId="3" fontId="5" fillId="0" borderId="12" xfId="2" applyNumberFormat="1" applyFont="1" applyBorder="1"/>
    <xf numFmtId="3" fontId="16" fillId="0" borderId="12" xfId="2" applyNumberFormat="1" applyFont="1" applyBorder="1"/>
    <xf numFmtId="3" fontId="19" fillId="0" borderId="4" xfId="0" applyNumberFormat="1" applyFont="1" applyBorder="1" applyAlignment="1">
      <alignment horizontal="right"/>
    </xf>
    <xf numFmtId="10" fontId="19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10" fontId="19" fillId="0" borderId="5" xfId="0" applyNumberFormat="1" applyFont="1" applyBorder="1" applyAlignment="1">
      <alignment horizontal="right"/>
    </xf>
    <xf numFmtId="0" fontId="34" fillId="0" borderId="0" xfId="0" applyFont="1" applyProtection="1"/>
    <xf numFmtId="9" fontId="36" fillId="0" borderId="0" xfId="5" applyFont="1" applyBorder="1" applyAlignment="1">
      <alignment horizontal="right"/>
    </xf>
    <xf numFmtId="0" fontId="36" fillId="0" borderId="0" xfId="0" applyFont="1" applyAlignment="1" applyProtection="1">
      <alignment horizontal="right"/>
    </xf>
    <xf numFmtId="3" fontId="6" fillId="5" borderId="4" xfId="0" applyNumberFormat="1" applyFont="1" applyFill="1" applyBorder="1" applyAlignment="1" applyProtection="1">
      <alignment horizontal="right"/>
    </xf>
    <xf numFmtId="3" fontId="11" fillId="0" borderId="19" xfId="0" applyNumberFormat="1" applyFont="1" applyBorder="1"/>
    <xf numFmtId="3" fontId="12" fillId="0" borderId="5" xfId="0" applyNumberFormat="1" applyFont="1" applyBorder="1"/>
    <xf numFmtId="3" fontId="12" fillId="0" borderId="16" xfId="0" applyNumberFormat="1" applyFont="1" applyBorder="1"/>
    <xf numFmtId="3" fontId="40" fillId="0" borderId="0" xfId="0" applyNumberFormat="1" applyFont="1"/>
    <xf numFmtId="9" fontId="12" fillId="0" borderId="0" xfId="5" applyFont="1"/>
    <xf numFmtId="3" fontId="14" fillId="0" borderId="12" xfId="0" applyNumberFormat="1" applyFont="1" applyBorder="1" applyAlignment="1">
      <alignment horizontal="center"/>
    </xf>
    <xf numFmtId="9" fontId="14" fillId="0" borderId="13" xfId="5" applyFont="1" applyBorder="1" applyAlignment="1">
      <alignment horizontal="center"/>
    </xf>
    <xf numFmtId="9" fontId="14" fillId="0" borderId="14" xfId="5" applyFont="1" applyBorder="1" applyAlignment="1">
      <alignment horizontal="center" wrapText="1"/>
    </xf>
    <xf numFmtId="3" fontId="14" fillId="0" borderId="13" xfId="0" applyNumberFormat="1" applyFont="1" applyBorder="1" applyAlignment="1">
      <alignment horizontal="center"/>
    </xf>
    <xf numFmtId="3" fontId="12" fillId="0" borderId="22" xfId="0" applyNumberFormat="1" applyFont="1" applyBorder="1"/>
    <xf numFmtId="3" fontId="12" fillId="0" borderId="23" xfId="0" applyNumberFormat="1" applyFont="1" applyBorder="1"/>
    <xf numFmtId="2" fontId="15" fillId="0" borderId="4" xfId="0" applyNumberFormat="1" applyFont="1" applyBorder="1" applyAlignment="1">
      <alignment horizontal="right"/>
    </xf>
    <xf numFmtId="2" fontId="15" fillId="0" borderId="0" xfId="0" applyNumberFormat="1" applyFont="1" applyBorder="1" applyAlignment="1">
      <alignment horizontal="right"/>
    </xf>
    <xf numFmtId="2" fontId="12" fillId="0" borderId="23" xfId="0" applyNumberFormat="1" applyFont="1" applyBorder="1"/>
    <xf numFmtId="2" fontId="12" fillId="0" borderId="0" xfId="0" applyNumberFormat="1" applyFont="1"/>
    <xf numFmtId="2" fontId="0" fillId="0" borderId="0" xfId="0" applyNumberFormat="1"/>
    <xf numFmtId="3" fontId="0" fillId="0" borderId="0" xfId="0" applyNumberFormat="1"/>
    <xf numFmtId="3" fontId="15" fillId="5" borderId="4" xfId="0" applyNumberFormat="1" applyFont="1" applyFill="1" applyBorder="1" applyAlignment="1">
      <alignment horizontal="right"/>
    </xf>
    <xf numFmtId="3" fontId="15" fillId="5" borderId="0" xfId="0" applyNumberFormat="1" applyFont="1" applyFill="1" applyBorder="1" applyAlignment="1">
      <alignment horizontal="right"/>
    </xf>
    <xf numFmtId="3" fontId="12" fillId="5" borderId="23" xfId="0" applyNumberFormat="1" applyFont="1" applyFill="1" applyBorder="1"/>
    <xf numFmtId="3" fontId="12" fillId="5" borderId="0" xfId="0" applyNumberFormat="1" applyFont="1" applyFill="1"/>
    <xf numFmtId="3" fontId="35" fillId="5" borderId="4" xfId="0" applyNumberFormat="1" applyFont="1" applyFill="1" applyBorder="1" applyAlignment="1">
      <alignment horizontal="right"/>
    </xf>
    <xf numFmtId="3" fontId="0" fillId="5" borderId="23" xfId="0" applyNumberFormat="1" applyFill="1" applyBorder="1"/>
    <xf numFmtId="3" fontId="0" fillId="5" borderId="0" xfId="0" applyNumberFormat="1" applyFill="1"/>
    <xf numFmtId="3" fontId="12" fillId="5" borderId="4" xfId="0" applyNumberFormat="1" applyFont="1" applyFill="1" applyBorder="1"/>
    <xf numFmtId="3" fontId="9" fillId="5" borderId="4" xfId="0" applyNumberFormat="1" applyFont="1" applyFill="1" applyBorder="1" applyAlignment="1">
      <alignment horizontal="right"/>
    </xf>
    <xf numFmtId="3" fontId="12" fillId="5" borderId="15" xfId="0" applyNumberFormat="1" applyFont="1" applyFill="1" applyBorder="1"/>
    <xf numFmtId="3" fontId="11" fillId="5" borderId="0" xfId="0" applyNumberFormat="1" applyFont="1" applyFill="1"/>
    <xf numFmtId="3" fontId="19" fillId="5" borderId="7" xfId="0" applyNumberFormat="1" applyFont="1" applyFill="1" applyBorder="1" applyAlignment="1">
      <alignment horizontal="right"/>
    </xf>
    <xf numFmtId="3" fontId="19" fillId="5" borderId="3" xfId="0" applyNumberFormat="1" applyFont="1" applyFill="1" applyBorder="1" applyAlignment="1">
      <alignment horizontal="right"/>
    </xf>
    <xf numFmtId="3" fontId="17" fillId="5" borderId="4" xfId="0" applyNumberFormat="1" applyFont="1" applyFill="1" applyBorder="1" applyAlignment="1" applyProtection="1">
      <alignment horizontal="right"/>
    </xf>
    <xf numFmtId="3" fontId="17" fillId="5" borderId="0" xfId="0" applyNumberFormat="1" applyFont="1" applyFill="1" applyBorder="1" applyAlignment="1" applyProtection="1">
      <alignment horizontal="right"/>
    </xf>
    <xf numFmtId="3" fontId="6" fillId="5" borderId="0" xfId="0" applyNumberFormat="1" applyFont="1" applyFill="1" applyBorder="1" applyAlignment="1" applyProtection="1">
      <alignment horizontal="right"/>
    </xf>
    <xf numFmtId="3" fontId="9" fillId="5" borderId="4" xfId="0" applyNumberFormat="1" applyFont="1" applyFill="1" applyBorder="1" applyAlignment="1" applyProtection="1">
      <alignment horizontal="right"/>
    </xf>
    <xf numFmtId="3" fontId="9" fillId="5" borderId="0" xfId="0" applyNumberFormat="1" applyFont="1" applyFill="1" applyBorder="1" applyAlignment="1" applyProtection="1">
      <alignment horizontal="right"/>
    </xf>
    <xf numFmtId="3" fontId="35" fillId="5" borderId="4" xfId="0" applyNumberFormat="1" applyFont="1" applyFill="1" applyBorder="1" applyAlignment="1" applyProtection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0" xfId="0" applyNumberFormat="1" applyFont="1" applyFill="1" applyBorder="1" applyAlignment="1">
      <alignment horizontal="right"/>
    </xf>
    <xf numFmtId="3" fontId="6" fillId="5" borderId="4" xfId="1" applyNumberFormat="1" applyFont="1" applyFill="1" applyBorder="1" applyAlignment="1" applyProtection="1">
      <alignment horizontal="right"/>
    </xf>
    <xf numFmtId="3" fontId="6" fillId="5" borderId="0" xfId="1" applyNumberFormat="1" applyFont="1" applyFill="1" applyBorder="1" applyAlignment="1" applyProtection="1">
      <alignment horizontal="right"/>
    </xf>
    <xf numFmtId="3" fontId="18" fillId="5" borderId="4" xfId="1" applyNumberFormat="1" applyFont="1" applyFill="1" applyBorder="1" applyAlignment="1" applyProtection="1">
      <alignment horizontal="right"/>
    </xf>
    <xf numFmtId="3" fontId="18" fillId="5" borderId="0" xfId="1" applyNumberFormat="1" applyFont="1" applyFill="1" applyBorder="1" applyAlignment="1" applyProtection="1">
      <alignment horizontal="right"/>
    </xf>
    <xf numFmtId="3" fontId="6" fillId="5" borderId="4" xfId="0" applyNumberFormat="1" applyFont="1" applyFill="1" applyBorder="1" applyProtection="1">
      <protection locked="0"/>
    </xf>
    <xf numFmtId="3" fontId="6" fillId="5" borderId="0" xfId="0" applyNumberFormat="1" applyFont="1" applyFill="1" applyBorder="1" applyProtection="1">
      <protection locked="0"/>
    </xf>
    <xf numFmtId="3" fontId="36" fillId="5" borderId="4" xfId="0" applyNumberFormat="1" applyFont="1" applyFill="1" applyBorder="1" applyAlignment="1" applyProtection="1">
      <alignment horizontal="right"/>
    </xf>
    <xf numFmtId="3" fontId="17" fillId="5" borderId="10" xfId="0" applyNumberFormat="1" applyFont="1" applyFill="1" applyBorder="1" applyAlignment="1" applyProtection="1">
      <alignment horizontal="right"/>
    </xf>
    <xf numFmtId="3" fontId="17" fillId="5" borderId="11" xfId="0" applyNumberFormat="1" applyFont="1" applyFill="1" applyBorder="1" applyAlignment="1" applyProtection="1">
      <alignment horizontal="right"/>
    </xf>
    <xf numFmtId="3" fontId="15" fillId="5" borderId="0" xfId="0" applyNumberFormat="1" applyFont="1" applyFill="1" applyAlignment="1">
      <alignment horizontal="right"/>
    </xf>
    <xf numFmtId="3" fontId="36" fillId="5" borderId="0" xfId="0" applyNumberFormat="1" applyFont="1" applyFill="1" applyBorder="1" applyAlignment="1">
      <alignment horizontal="right"/>
    </xf>
    <xf numFmtId="3" fontId="36" fillId="5" borderId="7" xfId="0" applyNumberFormat="1" applyFont="1" applyFill="1" applyBorder="1" applyAlignment="1">
      <alignment horizontal="right"/>
    </xf>
    <xf numFmtId="3" fontId="35" fillId="5" borderId="0" xfId="0" applyNumberFormat="1" applyFont="1" applyFill="1" applyBorder="1" applyAlignment="1" applyProtection="1">
      <alignment horizontal="right"/>
    </xf>
    <xf numFmtId="3" fontId="15" fillId="0" borderId="18" xfId="0" applyNumberFormat="1" applyFont="1" applyBorder="1" applyAlignment="1">
      <alignment horizontal="right"/>
    </xf>
    <xf numFmtId="3" fontId="15" fillId="0" borderId="20" xfId="0" applyNumberFormat="1" applyFont="1" applyBorder="1" applyAlignment="1">
      <alignment horizontal="right"/>
    </xf>
    <xf numFmtId="3" fontId="19" fillId="5" borderId="25" xfId="0" applyNumberFormat="1" applyFont="1" applyFill="1" applyBorder="1" applyAlignment="1">
      <alignment horizontal="right"/>
    </xf>
    <xf numFmtId="3" fontId="17" fillId="5" borderId="24" xfId="0" applyNumberFormat="1" applyFont="1" applyFill="1" applyBorder="1" applyAlignment="1" applyProtection="1">
      <alignment horizontal="right"/>
    </xf>
    <xf numFmtId="3" fontId="15" fillId="0" borderId="22" xfId="0" applyNumberFormat="1" applyFont="1" applyBorder="1" applyAlignment="1">
      <alignment horizontal="right"/>
    </xf>
    <xf numFmtId="2" fontId="15" fillId="0" borderId="23" xfId="0" applyNumberFormat="1" applyFont="1" applyBorder="1" applyAlignment="1">
      <alignment horizontal="right"/>
    </xf>
    <xf numFmtId="3" fontId="15" fillId="0" borderId="23" xfId="0" applyNumberFormat="1" applyFont="1" applyBorder="1" applyAlignment="1">
      <alignment horizontal="right"/>
    </xf>
    <xf numFmtId="3" fontId="15" fillId="5" borderId="23" xfId="0" applyNumberFormat="1" applyFont="1" applyFill="1" applyBorder="1" applyAlignment="1">
      <alignment horizontal="right"/>
    </xf>
    <xf numFmtId="3" fontId="17" fillId="5" borderId="23" xfId="0" applyNumberFormat="1" applyFont="1" applyFill="1" applyBorder="1" applyAlignment="1" applyProtection="1">
      <alignment horizontal="right"/>
    </xf>
    <xf numFmtId="3" fontId="9" fillId="5" borderId="23" xfId="0" applyNumberFormat="1" applyFont="1" applyFill="1" applyBorder="1" applyAlignment="1" applyProtection="1">
      <alignment horizontal="right"/>
    </xf>
    <xf numFmtId="3" fontId="6" fillId="5" borderId="23" xfId="0" applyNumberFormat="1" applyFont="1" applyFill="1" applyBorder="1" applyAlignment="1" applyProtection="1">
      <alignment horizontal="right"/>
    </xf>
    <xf numFmtId="3" fontId="6" fillId="5" borderId="23" xfId="0" applyNumberFormat="1" applyFont="1" applyFill="1" applyBorder="1" applyAlignment="1">
      <alignment horizontal="right"/>
    </xf>
    <xf numFmtId="3" fontId="18" fillId="5" borderId="23" xfId="1" applyNumberFormat="1" applyFont="1" applyFill="1" applyBorder="1" applyAlignment="1" applyProtection="1">
      <alignment horizontal="right"/>
    </xf>
    <xf numFmtId="169" fontId="12" fillId="0" borderId="0" xfId="0" applyNumberFormat="1" applyFont="1"/>
    <xf numFmtId="3" fontId="15" fillId="5" borderId="0" xfId="0" applyNumberFormat="1" applyFont="1" applyFill="1" applyBorder="1" applyAlignment="1">
      <alignment horizontal="left"/>
    </xf>
    <xf numFmtId="3" fontId="11" fillId="5" borderId="0" xfId="0" quotePrefix="1" applyNumberFormat="1" applyFont="1" applyFill="1"/>
    <xf numFmtId="3" fontId="0" fillId="3" borderId="0" xfId="0" applyNumberFormat="1" applyFill="1"/>
    <xf numFmtId="3" fontId="35" fillId="5" borderId="23" xfId="0" applyNumberFormat="1" applyFont="1" applyFill="1" applyBorder="1" applyAlignment="1">
      <alignment horizontal="right"/>
    </xf>
    <xf numFmtId="3" fontId="36" fillId="5" borderId="21" xfId="0" applyNumberFormat="1" applyFont="1" applyFill="1" applyBorder="1" applyAlignment="1">
      <alignment horizontal="center"/>
    </xf>
    <xf numFmtId="3" fontId="35" fillId="5" borderId="0" xfId="0" applyNumberFormat="1" applyFont="1" applyFill="1" applyBorder="1" applyAlignment="1">
      <alignment horizontal="right"/>
    </xf>
    <xf numFmtId="3" fontId="33" fillId="0" borderId="0" xfId="0" applyNumberFormat="1" applyFont="1" applyBorder="1"/>
    <xf numFmtId="3" fontId="14" fillId="0" borderId="16" xfId="0" applyNumberFormat="1" applyFont="1" applyBorder="1" applyAlignment="1">
      <alignment horizontal="center"/>
    </xf>
    <xf numFmtId="3" fontId="19" fillId="5" borderId="12" xfId="0" applyNumberFormat="1" applyFont="1" applyFill="1" applyBorder="1" applyAlignment="1">
      <alignment horizontal="right"/>
    </xf>
    <xf numFmtId="3" fontId="36" fillId="5" borderId="12" xfId="0" applyNumberFormat="1" applyFont="1" applyFill="1" applyBorder="1" applyAlignment="1">
      <alignment horizontal="right"/>
    </xf>
    <xf numFmtId="3" fontId="19" fillId="5" borderId="21" xfId="0" applyNumberFormat="1" applyFont="1" applyFill="1" applyBorder="1" applyAlignment="1">
      <alignment horizontal="right"/>
    </xf>
    <xf numFmtId="3" fontId="19" fillId="5" borderId="13" xfId="0" applyNumberFormat="1" applyFont="1" applyFill="1" applyBorder="1" applyAlignment="1">
      <alignment horizontal="right"/>
    </xf>
    <xf numFmtId="3" fontId="12" fillId="5" borderId="0" xfId="0" applyNumberFormat="1" applyFont="1" applyFill="1" applyBorder="1"/>
    <xf numFmtId="3" fontId="36" fillId="5" borderId="23" xfId="0" applyNumberFormat="1" applyFont="1" applyFill="1" applyBorder="1" applyAlignment="1">
      <alignment horizontal="center"/>
    </xf>
    <xf numFmtId="3" fontId="42" fillId="5" borderId="23" xfId="0" applyNumberFormat="1" applyFont="1" applyFill="1" applyBorder="1" applyAlignment="1">
      <alignment horizontal="center"/>
    </xf>
    <xf numFmtId="3" fontId="19" fillId="5" borderId="14" xfId="0" applyNumberFormat="1" applyFont="1" applyFill="1" applyBorder="1" applyAlignment="1">
      <alignment horizontal="right"/>
    </xf>
    <xf numFmtId="3" fontId="19" fillId="5" borderId="17" xfId="0" applyNumberFormat="1" applyFont="1" applyFill="1" applyBorder="1" applyAlignment="1">
      <alignment horizontal="right"/>
    </xf>
    <xf numFmtId="3" fontId="15" fillId="5" borderId="22" xfId="0" applyNumberFormat="1" applyFont="1" applyFill="1" applyBorder="1" applyAlignment="1">
      <alignment horizontal="right"/>
    </xf>
    <xf numFmtId="3" fontId="17" fillId="5" borderId="12" xfId="0" applyNumberFormat="1" applyFont="1" applyFill="1" applyBorder="1" applyAlignment="1" applyProtection="1">
      <alignment horizontal="right"/>
    </xf>
    <xf numFmtId="3" fontId="36" fillId="5" borderId="12" xfId="0" applyNumberFormat="1" applyFont="1" applyFill="1" applyBorder="1" applyAlignment="1" applyProtection="1">
      <alignment horizontal="right"/>
    </xf>
    <xf numFmtId="3" fontId="17" fillId="5" borderId="21" xfId="0" applyNumberFormat="1" applyFont="1" applyFill="1" applyBorder="1" applyAlignment="1" applyProtection="1">
      <alignment horizontal="right"/>
    </xf>
    <xf numFmtId="3" fontId="17" fillId="5" borderId="13" xfId="0" applyNumberFormat="1" applyFont="1" applyFill="1" applyBorder="1" applyAlignment="1" applyProtection="1">
      <alignment horizontal="right"/>
    </xf>
    <xf numFmtId="3" fontId="12" fillId="5" borderId="18" xfId="0" applyNumberFormat="1" applyFont="1" applyFill="1" applyBorder="1"/>
    <xf numFmtId="3" fontId="43" fillId="0" borderId="0" xfId="2" applyNumberFormat="1" applyFont="1"/>
    <xf numFmtId="3" fontId="11" fillId="5" borderId="18" xfId="0" applyNumberFormat="1" applyFont="1" applyFill="1" applyBorder="1" applyAlignment="1">
      <alignment horizontal="center"/>
    </xf>
    <xf numFmtId="3" fontId="11" fillId="5" borderId="20" xfId="0" applyNumberFormat="1" applyFont="1" applyFill="1" applyBorder="1"/>
    <xf numFmtId="3" fontId="44" fillId="0" borderId="20" xfId="0" applyNumberFormat="1" applyFont="1" applyBorder="1" applyAlignment="1">
      <alignment horizontal="center"/>
    </xf>
    <xf numFmtId="3" fontId="44" fillId="0" borderId="19" xfId="0" applyNumberFormat="1" applyFont="1" applyBorder="1" applyAlignment="1">
      <alignment horizontal="center"/>
    </xf>
    <xf numFmtId="170" fontId="12" fillId="5" borderId="0" xfId="0" applyNumberFormat="1" applyFont="1" applyFill="1" applyBorder="1"/>
    <xf numFmtId="9" fontId="0" fillId="0" borderId="0" xfId="5" applyFont="1" applyBorder="1" applyAlignment="1">
      <alignment horizontal="center"/>
    </xf>
    <xf numFmtId="43" fontId="0" fillId="0" borderId="5" xfId="4" applyFont="1" applyBorder="1"/>
    <xf numFmtId="170" fontId="12" fillId="5" borderId="26" xfId="0" applyNumberFormat="1" applyFont="1" applyFill="1" applyBorder="1"/>
    <xf numFmtId="9" fontId="0" fillId="0" borderId="26" xfId="5" applyFont="1" applyBorder="1"/>
    <xf numFmtId="3" fontId="0" fillId="0" borderId="16" xfId="0" applyNumberFormat="1" applyBorder="1"/>
    <xf numFmtId="3" fontId="19" fillId="0" borderId="5" xfId="0" applyNumberFormat="1" applyFont="1" applyBorder="1" applyAlignment="1">
      <alignment horizontal="right"/>
    </xf>
    <xf numFmtId="3" fontId="36" fillId="5" borderId="0" xfId="0" applyNumberFormat="1" applyFont="1" applyFill="1" applyBorder="1" applyAlignment="1" applyProtection="1">
      <alignment horizontal="right"/>
    </xf>
    <xf numFmtId="3" fontId="36" fillId="5" borderId="21" xfId="0" applyNumberFormat="1" applyFont="1" applyFill="1" applyBorder="1" applyAlignment="1" applyProtection="1">
      <alignment horizontal="right"/>
    </xf>
    <xf numFmtId="3" fontId="45" fillId="0" borderId="0" xfId="0" applyNumberFormat="1" applyFont="1" applyBorder="1"/>
    <xf numFmtId="3" fontId="36" fillId="5" borderId="21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center"/>
    </xf>
    <xf numFmtId="2" fontId="15" fillId="0" borderId="23" xfId="0" applyNumberFormat="1" applyFont="1" applyBorder="1" applyAlignment="1">
      <alignment horizontal="center"/>
    </xf>
    <xf numFmtId="3" fontId="15" fillId="0" borderId="23" xfId="0" applyNumberFormat="1" applyFont="1" applyBorder="1" applyAlignment="1">
      <alignment horizontal="center"/>
    </xf>
    <xf numFmtId="3" fontId="15" fillId="5" borderId="23" xfId="0" applyNumberFormat="1" applyFont="1" applyFill="1" applyBorder="1" applyAlignment="1">
      <alignment horizontal="center"/>
    </xf>
    <xf numFmtId="0" fontId="21" fillId="0" borderId="0" xfId="0" applyFont="1"/>
    <xf numFmtId="0" fontId="47" fillId="0" borderId="0" xfId="0" applyFont="1"/>
    <xf numFmtId="9" fontId="46" fillId="0" borderId="13" xfId="5" applyFont="1" applyBorder="1" applyAlignment="1">
      <alignment horizontal="center" wrapText="1"/>
    </xf>
    <xf numFmtId="0" fontId="2" fillId="0" borderId="21" xfId="0" applyFont="1" applyBorder="1" applyProtection="1"/>
    <xf numFmtId="0" fontId="46" fillId="0" borderId="21" xfId="0" applyFont="1" applyBorder="1" applyAlignment="1">
      <alignment horizontal="center"/>
    </xf>
    <xf numFmtId="0" fontId="3" fillId="0" borderId="4" xfId="0" applyFont="1" applyBorder="1" applyProtection="1"/>
    <xf numFmtId="0" fontId="3" fillId="2" borderId="4" xfId="0" applyFont="1" applyFill="1" applyBorder="1" applyProtection="1"/>
    <xf numFmtId="0" fontId="1" fillId="0" borderId="4" xfId="0" applyFont="1" applyBorder="1" applyProtection="1"/>
    <xf numFmtId="0" fontId="5" fillId="0" borderId="4" xfId="0" applyFont="1" applyBorder="1" applyProtection="1"/>
    <xf numFmtId="0" fontId="5" fillId="0" borderId="4" xfId="0" applyFont="1" applyBorder="1" applyAlignment="1" applyProtection="1">
      <alignment horizontal="left"/>
    </xf>
    <xf numFmtId="0" fontId="35" fillId="0" borderId="4" xfId="0" applyFont="1" applyBorder="1" applyAlignment="1" applyProtection="1">
      <alignment horizontal="right"/>
    </xf>
    <xf numFmtId="0" fontId="5" fillId="5" borderId="4" xfId="0" applyFont="1" applyFill="1" applyBorder="1" applyAlignment="1" applyProtection="1">
      <alignment horizontal="left"/>
    </xf>
    <xf numFmtId="0" fontId="0" fillId="0" borderId="0" xfId="0" applyBorder="1" applyAlignment="1">
      <alignment horizontal="center"/>
    </xf>
    <xf numFmtId="0" fontId="7" fillId="0" borderId="4" xfId="0" applyFont="1" applyBorder="1" applyProtection="1"/>
    <xf numFmtId="0" fontId="6" fillId="0" borderId="4" xfId="0" applyFont="1" applyBorder="1" applyProtection="1"/>
    <xf numFmtId="0" fontId="9" fillId="0" borderId="4" xfId="0" applyFont="1" applyBorder="1"/>
    <xf numFmtId="0" fontId="9" fillId="0" borderId="4" xfId="0" applyFont="1" applyBorder="1" applyProtection="1"/>
    <xf numFmtId="3" fontId="5" fillId="0" borderId="4" xfId="1" applyNumberFormat="1" applyFont="1" applyBorder="1" applyProtection="1"/>
    <xf numFmtId="0" fontId="6" fillId="0" borderId="4" xfId="0" applyFont="1" applyBorder="1"/>
    <xf numFmtId="0" fontId="36" fillId="0" borderId="4" xfId="0" applyFont="1" applyBorder="1" applyAlignment="1" applyProtection="1">
      <alignment horizontal="right"/>
    </xf>
    <xf numFmtId="0" fontId="12" fillId="0" borderId="4" xfId="0" applyFont="1" applyBorder="1"/>
    <xf numFmtId="0" fontId="36" fillId="0" borderId="0" xfId="0" applyFont="1" applyBorder="1" applyAlignment="1" applyProtection="1">
      <alignment horizontal="right"/>
    </xf>
    <xf numFmtId="0" fontId="0" fillId="0" borderId="15" xfId="0" applyBorder="1"/>
    <xf numFmtId="0" fontId="0" fillId="0" borderId="26" xfId="0" applyBorder="1"/>
    <xf numFmtId="0" fontId="3" fillId="0" borderId="15" xfId="0" applyFont="1" applyBorder="1" applyProtection="1"/>
    <xf numFmtId="0" fontId="46" fillId="0" borderId="12" xfId="0" applyFont="1" applyBorder="1" applyAlignment="1">
      <alignment horizontal="center"/>
    </xf>
    <xf numFmtId="0" fontId="2" fillId="0" borderId="12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3" fontId="16" fillId="0" borderId="4" xfId="1" applyNumberFormat="1" applyFont="1" applyBorder="1" applyProtection="1"/>
    <xf numFmtId="0" fontId="1" fillId="0" borderId="4" xfId="0" applyFont="1" applyBorder="1" applyAlignment="1" applyProtection="1">
      <alignment horizontal="left"/>
    </xf>
    <xf numFmtId="9" fontId="46" fillId="0" borderId="12" xfId="5" applyFon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71" fontId="0" fillId="0" borderId="23" xfId="5" applyNumberFormat="1" applyFont="1" applyBorder="1" applyAlignment="1">
      <alignment horizontal="center"/>
    </xf>
    <xf numFmtId="171" fontId="0" fillId="0" borderId="21" xfId="5" applyNumberFormat="1" applyFont="1" applyBorder="1" applyAlignment="1">
      <alignment horizontal="center"/>
    </xf>
    <xf numFmtId="0" fontId="0" fillId="5" borderId="23" xfId="0" applyFill="1" applyBorder="1" applyAlignment="1">
      <alignment horizontal="center"/>
    </xf>
    <xf numFmtId="171" fontId="0" fillId="5" borderId="23" xfId="5" applyNumberFormat="1" applyFont="1" applyFill="1" applyBorder="1" applyAlignment="1">
      <alignment horizontal="center"/>
    </xf>
    <xf numFmtId="171" fontId="0" fillId="5" borderId="21" xfId="5" applyNumberFormat="1" applyFont="1" applyFill="1" applyBorder="1" applyAlignment="1">
      <alignment horizontal="center"/>
    </xf>
    <xf numFmtId="171" fontId="0" fillId="0" borderId="17" xfId="5" applyNumberFormat="1" applyFont="1" applyBorder="1" applyAlignment="1">
      <alignment horizontal="center"/>
    </xf>
    <xf numFmtId="171" fontId="0" fillId="0" borderId="0" xfId="5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21" fillId="0" borderId="0" xfId="0" applyFont="1" applyAlignment="1">
      <alignment horizontal="right"/>
    </xf>
    <xf numFmtId="3" fontId="21" fillId="0" borderId="0" xfId="0" applyNumberFormat="1" applyFont="1"/>
    <xf numFmtId="4" fontId="0" fillId="0" borderId="0" xfId="0" applyNumberFormat="1"/>
    <xf numFmtId="0" fontId="0" fillId="0" borderId="18" xfId="0" applyBorder="1" applyAlignment="1">
      <alignment horizontal="right"/>
    </xf>
    <xf numFmtId="3" fontId="0" fillId="0" borderId="19" xfId="0" applyNumberFormat="1" applyBorder="1"/>
    <xf numFmtId="0" fontId="0" fillId="0" borderId="4" xfId="0" applyBorder="1" applyAlignment="1">
      <alignment horizontal="right"/>
    </xf>
    <xf numFmtId="3" fontId="0" fillId="0" borderId="5" xfId="0" applyNumberFormat="1" applyBorder="1"/>
    <xf numFmtId="0" fontId="0" fillId="0" borderId="15" xfId="0" applyBorder="1" applyAlignment="1">
      <alignment horizontal="right"/>
    </xf>
    <xf numFmtId="3" fontId="0" fillId="0" borderId="21" xfId="0" applyNumberFormat="1" applyBorder="1"/>
    <xf numFmtId="0" fontId="21" fillId="0" borderId="21" xfId="0" applyFont="1" applyBorder="1" applyAlignment="1">
      <alignment horizontal="right"/>
    </xf>
    <xf numFmtId="171" fontId="0" fillId="3" borderId="21" xfId="5" applyNumberFormat="1" applyFont="1" applyFill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9" fontId="5" fillId="0" borderId="0" xfId="5" applyFont="1" applyFill="1"/>
    <xf numFmtId="9" fontId="5" fillId="0" borderId="0" xfId="5" applyFont="1"/>
    <xf numFmtId="0" fontId="12" fillId="0" borderId="0" xfId="0" applyFont="1" applyBorder="1"/>
    <xf numFmtId="3" fontId="12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3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3" fontId="48" fillId="0" borderId="18" xfId="0" applyNumberFormat="1" applyFont="1" applyBorder="1" applyAlignment="1">
      <alignment horizontal="right"/>
    </xf>
    <xf numFmtId="3" fontId="48" fillId="0" borderId="20" xfId="0" applyNumberFormat="1" applyFont="1" applyBorder="1" applyAlignment="1">
      <alignment horizontal="right"/>
    </xf>
    <xf numFmtId="0" fontId="48" fillId="5" borderId="19" xfId="0" applyFont="1" applyFill="1" applyBorder="1"/>
    <xf numFmtId="3" fontId="49" fillId="5" borderId="21" xfId="0" applyNumberFormat="1" applyFont="1" applyFill="1" applyBorder="1" applyAlignment="1">
      <alignment horizontal="center"/>
    </xf>
    <xf numFmtId="3" fontId="50" fillId="5" borderId="13" xfId="0" applyNumberFormat="1" applyFont="1" applyFill="1" applyBorder="1" applyAlignment="1">
      <alignment horizontal="center"/>
    </xf>
    <xf numFmtId="3" fontId="49" fillId="5" borderId="14" xfId="0" applyNumberFormat="1" applyFont="1" applyFill="1" applyBorder="1" applyAlignment="1">
      <alignment horizontal="center"/>
    </xf>
    <xf numFmtId="3" fontId="48" fillId="0" borderId="4" xfId="0" applyNumberFormat="1" applyFont="1" applyBorder="1" applyAlignment="1">
      <alignment horizontal="right"/>
    </xf>
    <xf numFmtId="3" fontId="48" fillId="0" borderId="0" xfId="0" applyNumberFormat="1" applyFont="1" applyBorder="1" applyAlignment="1">
      <alignment horizontal="right"/>
    </xf>
    <xf numFmtId="0" fontId="48" fillId="5" borderId="5" xfId="0" applyFont="1" applyFill="1" applyBorder="1" applyAlignment="1">
      <alignment horizontal="right"/>
    </xf>
    <xf numFmtId="3" fontId="48" fillId="5" borderId="23" xfId="0" applyNumberFormat="1" applyFont="1" applyFill="1" applyBorder="1" applyAlignment="1">
      <alignment horizontal="center"/>
    </xf>
    <xf numFmtId="9" fontId="51" fillId="5" borderId="0" xfId="5" applyFont="1" applyFill="1" applyBorder="1" applyAlignment="1">
      <alignment horizontal="center"/>
    </xf>
    <xf numFmtId="9" fontId="48" fillId="5" borderId="5" xfId="5" applyFont="1" applyFill="1" applyBorder="1" applyAlignment="1">
      <alignment horizontal="center"/>
    </xf>
    <xf numFmtId="3" fontId="48" fillId="0" borderId="15" xfId="0" applyNumberFormat="1" applyFont="1" applyBorder="1" applyAlignment="1">
      <alignment horizontal="right"/>
    </xf>
    <xf numFmtId="3" fontId="48" fillId="0" borderId="26" xfId="0" applyNumberFormat="1" applyFont="1" applyBorder="1" applyAlignment="1">
      <alignment horizontal="right"/>
    </xf>
    <xf numFmtId="0" fontId="48" fillId="5" borderId="21" xfId="0" applyFont="1" applyFill="1" applyBorder="1" applyAlignment="1">
      <alignment horizontal="right"/>
    </xf>
    <xf numFmtId="3" fontId="48" fillId="5" borderId="21" xfId="0" applyNumberFormat="1" applyFont="1" applyFill="1" applyBorder="1" applyAlignment="1">
      <alignment horizontal="center"/>
    </xf>
    <xf numFmtId="9" fontId="51" fillId="5" borderId="13" xfId="5" applyFont="1" applyFill="1" applyBorder="1" applyAlignment="1">
      <alignment horizontal="center"/>
    </xf>
    <xf numFmtId="9" fontId="48" fillId="5" borderId="14" xfId="5" applyFont="1" applyFill="1" applyBorder="1" applyAlignment="1">
      <alignment horizontal="center"/>
    </xf>
    <xf numFmtId="43" fontId="15" fillId="0" borderId="0" xfId="4" applyFont="1" applyBorder="1" applyAlignment="1">
      <alignment horizontal="right"/>
    </xf>
    <xf numFmtId="43" fontId="15" fillId="0" borderId="0" xfId="4" applyNumberFormat="1" applyFont="1" applyBorder="1" applyAlignment="1">
      <alignment horizontal="right"/>
    </xf>
    <xf numFmtId="43" fontId="19" fillId="0" borderId="2" xfId="4" applyFont="1" applyBorder="1" applyAlignment="1">
      <alignment horizontal="right"/>
    </xf>
    <xf numFmtId="43" fontId="19" fillId="0" borderId="3" xfId="4" applyFont="1" applyBorder="1" applyAlignment="1">
      <alignment horizontal="right"/>
    </xf>
    <xf numFmtId="0" fontId="5" fillId="5" borderId="0" xfId="0" applyFont="1" applyFill="1" applyAlignment="1" applyProtection="1">
      <alignment horizontal="left"/>
    </xf>
    <xf numFmtId="43" fontId="15" fillId="5" borderId="0" xfId="4" applyFont="1" applyFill="1" applyBorder="1" applyAlignment="1">
      <alignment horizontal="right"/>
    </xf>
    <xf numFmtId="43" fontId="6" fillId="0" borderId="0" xfId="4" applyFont="1" applyBorder="1" applyAlignment="1" applyProtection="1">
      <alignment horizontal="right"/>
    </xf>
    <xf numFmtId="43" fontId="17" fillId="0" borderId="2" xfId="4" applyFont="1" applyBorder="1" applyAlignment="1" applyProtection="1">
      <alignment horizontal="right"/>
    </xf>
    <xf numFmtId="43" fontId="17" fillId="0" borderId="0" xfId="4" applyFont="1" applyBorder="1" applyAlignment="1" applyProtection="1">
      <alignment horizontal="right"/>
    </xf>
    <xf numFmtId="43" fontId="6" fillId="0" borderId="0" xfId="4" applyFont="1" applyBorder="1" applyAlignment="1">
      <alignment horizontal="right"/>
    </xf>
    <xf numFmtId="43" fontId="18" fillId="0" borderId="0" xfId="4" applyFont="1" applyBorder="1" applyAlignment="1" applyProtection="1">
      <alignment horizontal="right"/>
    </xf>
    <xf numFmtId="172" fontId="17" fillId="0" borderId="3" xfId="4" applyNumberFormat="1" applyFont="1" applyBorder="1" applyAlignment="1" applyProtection="1">
      <alignment horizontal="right"/>
    </xf>
    <xf numFmtId="0" fontId="19" fillId="0" borderId="0" xfId="0" applyFont="1"/>
    <xf numFmtId="9" fontId="14" fillId="0" borderId="26" xfId="5" applyFont="1" applyBorder="1" applyAlignment="1">
      <alignment horizontal="center"/>
    </xf>
    <xf numFmtId="43" fontId="15" fillId="0" borderId="5" xfId="4" applyNumberFormat="1" applyFont="1" applyBorder="1" applyAlignment="1">
      <alignment horizontal="right"/>
    </xf>
    <xf numFmtId="43" fontId="19" fillId="0" borderId="8" xfId="4" applyFont="1" applyBorder="1" applyAlignment="1">
      <alignment horizontal="right"/>
    </xf>
    <xf numFmtId="43" fontId="15" fillId="0" borderId="5" xfId="4" applyFont="1" applyBorder="1" applyAlignment="1">
      <alignment horizontal="right"/>
    </xf>
    <xf numFmtId="43" fontId="15" fillId="5" borderId="5" xfId="4" applyFont="1" applyFill="1" applyBorder="1" applyAlignment="1">
      <alignment horizontal="right"/>
    </xf>
    <xf numFmtId="43" fontId="19" fillId="0" borderId="9" xfId="4" applyFont="1" applyBorder="1" applyAlignment="1">
      <alignment horizontal="right"/>
    </xf>
    <xf numFmtId="43" fontId="6" fillId="0" borderId="5" xfId="4" applyFont="1" applyBorder="1" applyAlignment="1" applyProtection="1">
      <alignment horizontal="right"/>
    </xf>
    <xf numFmtId="43" fontId="17" fillId="0" borderId="8" xfId="4" applyFont="1" applyBorder="1" applyAlignment="1" applyProtection="1">
      <alignment horizontal="right"/>
    </xf>
    <xf numFmtId="43" fontId="17" fillId="0" borderId="5" xfId="4" applyFont="1" applyBorder="1" applyAlignment="1" applyProtection="1">
      <alignment horizontal="right"/>
    </xf>
    <xf numFmtId="43" fontId="6" fillId="0" borderId="5" xfId="4" applyFont="1" applyBorder="1" applyAlignment="1">
      <alignment horizontal="right"/>
    </xf>
    <xf numFmtId="43" fontId="18" fillId="0" borderId="5" xfId="4" applyFont="1" applyBorder="1" applyAlignment="1" applyProtection="1">
      <alignment horizontal="right"/>
    </xf>
    <xf numFmtId="3" fontId="52" fillId="0" borderId="15" xfId="0" applyNumberFormat="1" applyFont="1" applyBorder="1" applyAlignment="1">
      <alignment horizontal="center"/>
    </xf>
    <xf numFmtId="3" fontId="52" fillId="0" borderId="16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right"/>
    </xf>
    <xf numFmtId="3" fontId="18" fillId="0" borderId="5" xfId="0" applyNumberFormat="1" applyFont="1" applyBorder="1" applyAlignment="1" applyProtection="1">
      <alignment horizontal="right"/>
    </xf>
    <xf numFmtId="43" fontId="9" fillId="0" borderId="5" xfId="4" applyNumberFormat="1" applyFont="1" applyBorder="1" applyAlignment="1">
      <alignment horizontal="right"/>
    </xf>
    <xf numFmtId="43" fontId="18" fillId="0" borderId="8" xfId="4" applyFont="1" applyBorder="1" applyAlignment="1">
      <alignment horizontal="right"/>
    </xf>
    <xf numFmtId="43" fontId="9" fillId="0" borderId="5" xfId="4" applyFont="1" applyBorder="1" applyAlignment="1">
      <alignment horizontal="right"/>
    </xf>
    <xf numFmtId="43" fontId="9" fillId="5" borderId="5" xfId="4" applyFont="1" applyFill="1" applyBorder="1" applyAlignment="1">
      <alignment horizontal="right"/>
    </xf>
    <xf numFmtId="10" fontId="18" fillId="0" borderId="5" xfId="0" applyNumberFormat="1" applyFont="1" applyBorder="1" applyAlignment="1">
      <alignment horizontal="right"/>
    </xf>
    <xf numFmtId="10" fontId="9" fillId="0" borderId="5" xfId="0" applyNumberFormat="1" applyFont="1" applyBorder="1" applyAlignment="1">
      <alignment horizontal="right"/>
    </xf>
    <xf numFmtId="10" fontId="18" fillId="0" borderId="8" xfId="0" applyNumberFormat="1" applyFont="1" applyBorder="1" applyAlignment="1">
      <alignment horizontal="right"/>
    </xf>
    <xf numFmtId="43" fontId="18" fillId="0" borderId="9" xfId="4" applyFont="1" applyBorder="1" applyAlignment="1">
      <alignment horizontal="right"/>
    </xf>
    <xf numFmtId="43" fontId="9" fillId="0" borderId="5" xfId="4" applyFont="1" applyBorder="1" applyAlignment="1" applyProtection="1">
      <alignment horizontal="right"/>
    </xf>
    <xf numFmtId="43" fontId="18" fillId="0" borderId="8" xfId="4" applyFont="1" applyBorder="1" applyAlignment="1" applyProtection="1">
      <alignment horizontal="right"/>
    </xf>
    <xf numFmtId="10" fontId="9" fillId="0" borderId="5" xfId="0" applyNumberFormat="1" applyFont="1" applyBorder="1" applyAlignment="1" applyProtection="1">
      <alignment horizontal="right"/>
    </xf>
    <xf numFmtId="172" fontId="17" fillId="0" borderId="9" xfId="4" applyNumberFormat="1" applyFont="1" applyBorder="1" applyAlignment="1" applyProtection="1">
      <alignment horizontal="right"/>
    </xf>
    <xf numFmtId="172" fontId="18" fillId="0" borderId="9" xfId="4" applyNumberFormat="1" applyFont="1" applyBorder="1" applyAlignment="1" applyProtection="1">
      <alignment horizontal="right"/>
    </xf>
    <xf numFmtId="0" fontId="5" fillId="5" borderId="0" xfId="0" applyFont="1" applyFill="1" applyProtection="1"/>
    <xf numFmtId="3" fontId="5" fillId="5" borderId="0" xfId="1" applyNumberFormat="1" applyFont="1" applyFill="1" applyProtection="1"/>
    <xf numFmtId="0" fontId="1" fillId="5" borderId="0" xfId="0" applyFont="1" applyFill="1" applyProtection="1"/>
    <xf numFmtId="3" fontId="19" fillId="5" borderId="6" xfId="0" applyNumberFormat="1" applyFont="1" applyFill="1" applyBorder="1" applyAlignment="1">
      <alignment horizontal="right"/>
    </xf>
    <xf numFmtId="43" fontId="19" fillId="5" borderId="2" xfId="4" applyFont="1" applyFill="1" applyBorder="1" applyAlignment="1">
      <alignment horizontal="right"/>
    </xf>
    <xf numFmtId="43" fontId="19" fillId="5" borderId="8" xfId="4" applyFont="1" applyFill="1" applyBorder="1" applyAlignment="1">
      <alignment horizontal="right"/>
    </xf>
    <xf numFmtId="43" fontId="18" fillId="5" borderId="8" xfId="4" applyFont="1" applyFill="1" applyBorder="1" applyAlignment="1">
      <alignment horizontal="right"/>
    </xf>
    <xf numFmtId="3" fontId="18" fillId="0" borderId="6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3" fontId="18" fillId="5" borderId="6" xfId="0" applyNumberFormat="1" applyFont="1" applyFill="1" applyBorder="1" applyAlignment="1">
      <alignment horizontal="right"/>
    </xf>
    <xf numFmtId="3" fontId="18" fillId="0" borderId="7" xfId="0" applyNumberFormat="1" applyFont="1" applyBorder="1" applyAlignment="1">
      <alignment horizontal="right"/>
    </xf>
    <xf numFmtId="3" fontId="18" fillId="0" borderId="4" xfId="0" applyNumberFormat="1" applyFont="1" applyBorder="1" applyAlignment="1" applyProtection="1">
      <alignment horizontal="right"/>
    </xf>
    <xf numFmtId="3" fontId="18" fillId="0" borderId="6" xfId="0" applyNumberFormat="1" applyFont="1" applyBorder="1" applyAlignment="1" applyProtection="1">
      <alignment horizontal="right"/>
    </xf>
    <xf numFmtId="3" fontId="9" fillId="0" borderId="4" xfId="1" applyNumberFormat="1" applyFont="1" applyBorder="1" applyAlignment="1" applyProtection="1">
      <alignment horizontal="right"/>
    </xf>
    <xf numFmtId="165" fontId="9" fillId="0" borderId="4" xfId="0" applyNumberFormat="1" applyFont="1" applyBorder="1" applyProtection="1">
      <protection locked="0"/>
    </xf>
    <xf numFmtId="3" fontId="18" fillId="0" borderId="7" xfId="0" applyNumberFormat="1" applyFont="1" applyBorder="1" applyAlignment="1" applyProtection="1">
      <alignment horizontal="right"/>
    </xf>
    <xf numFmtId="3" fontId="43" fillId="5" borderId="0" xfId="2" applyNumberFormat="1" applyFont="1" applyFill="1"/>
    <xf numFmtId="3" fontId="5" fillId="5" borderId="0" xfId="2" applyNumberFormat="1" applyFont="1" applyFill="1"/>
    <xf numFmtId="3" fontId="0" fillId="5" borderId="4" xfId="0" applyNumberFormat="1" applyFill="1" applyBorder="1"/>
    <xf numFmtId="9" fontId="0" fillId="5" borderId="0" xfId="5" applyFont="1" applyFill="1" applyBorder="1"/>
    <xf numFmtId="3" fontId="0" fillId="5" borderId="0" xfId="0" applyNumberFormat="1" applyFill="1" applyBorder="1"/>
    <xf numFmtId="9" fontId="15" fillId="5" borderId="4" xfId="5" applyFont="1" applyFill="1" applyBorder="1" applyAlignment="1">
      <alignment horizontal="right"/>
    </xf>
    <xf numFmtId="9" fontId="12" fillId="5" borderId="0" xfId="5" applyFont="1" applyFill="1"/>
    <xf numFmtId="3" fontId="33" fillId="0" borderId="0" xfId="0" applyNumberFormat="1" applyFont="1"/>
    <xf numFmtId="0" fontId="33" fillId="0" borderId="0" xfId="0" applyFont="1" applyAlignment="1">
      <alignment horizontal="center"/>
    </xf>
    <xf numFmtId="173" fontId="35" fillId="5" borderId="4" xfId="0" applyNumberFormat="1" applyFont="1" applyFill="1" applyBorder="1" applyAlignment="1" applyProtection="1">
      <alignment horizontal="left"/>
    </xf>
    <xf numFmtId="0" fontId="33" fillId="0" borderId="12" xfId="0" applyFont="1" applyBorder="1" applyAlignment="1">
      <alignment horizontal="right"/>
    </xf>
    <xf numFmtId="3" fontId="33" fillId="0" borderId="14" xfId="0" applyNumberFormat="1" applyFont="1" applyBorder="1"/>
    <xf numFmtId="173" fontId="33" fillId="5" borderId="0" xfId="0" applyNumberFormat="1" applyFont="1" applyFill="1"/>
    <xf numFmtId="3" fontId="35" fillId="5" borderId="0" xfId="0" applyNumberFormat="1" applyFont="1" applyFill="1" applyBorder="1" applyAlignment="1">
      <alignment horizontal="left"/>
    </xf>
    <xf numFmtId="2" fontId="0" fillId="0" borderId="0" xfId="0" applyNumberFormat="1" applyAlignment="1">
      <alignment horizontal="center"/>
    </xf>
    <xf numFmtId="9" fontId="0" fillId="0" borderId="0" xfId="5" applyFont="1" applyAlignment="1">
      <alignment horizontal="center"/>
    </xf>
    <xf numFmtId="3" fontId="15" fillId="3" borderId="23" xfId="0" applyNumberFormat="1" applyFont="1" applyFill="1" applyBorder="1" applyAlignment="1">
      <alignment horizontal="right"/>
    </xf>
    <xf numFmtId="9" fontId="19" fillId="5" borderId="21" xfId="5" applyFont="1" applyFill="1" applyBorder="1" applyAlignment="1">
      <alignment horizontal="center"/>
    </xf>
    <xf numFmtId="9" fontId="17" fillId="5" borderId="21" xfId="5" applyFont="1" applyFill="1" applyBorder="1" applyAlignment="1" applyProtection="1">
      <alignment horizontal="center"/>
    </xf>
    <xf numFmtId="9" fontId="15" fillId="0" borderId="5" xfId="5" applyFont="1" applyBorder="1" applyAlignment="1">
      <alignment horizontal="center"/>
    </xf>
    <xf numFmtId="9" fontId="15" fillId="5" borderId="5" xfId="5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5" xfId="5" applyFont="1" applyBorder="1" applyAlignment="1">
      <alignment horizontal="center"/>
    </xf>
    <xf numFmtId="9" fontId="15" fillId="3" borderId="5" xfId="5" applyFont="1" applyFill="1" applyBorder="1" applyAlignment="1">
      <alignment horizontal="center"/>
    </xf>
    <xf numFmtId="9" fontId="17" fillId="5" borderId="5" xfId="5" applyFont="1" applyFill="1" applyBorder="1" applyAlignment="1" applyProtection="1">
      <alignment horizontal="center"/>
    </xf>
    <xf numFmtId="9" fontId="9" fillId="5" borderId="5" xfId="5" applyFont="1" applyFill="1" applyBorder="1" applyAlignment="1" applyProtection="1">
      <alignment horizontal="center"/>
    </xf>
    <xf numFmtId="9" fontId="6" fillId="5" borderId="5" xfId="5" applyFont="1" applyFill="1" applyBorder="1" applyAlignment="1" applyProtection="1">
      <alignment horizontal="center"/>
    </xf>
    <xf numFmtId="9" fontId="18" fillId="5" borderId="5" xfId="5" applyFont="1" applyFill="1" applyBorder="1" applyAlignment="1" applyProtection="1">
      <alignment horizontal="center"/>
    </xf>
    <xf numFmtId="9" fontId="36" fillId="5" borderId="21" xfId="5" applyFont="1" applyFill="1" applyBorder="1" applyAlignment="1" applyProtection="1">
      <alignment horizontal="center"/>
    </xf>
    <xf numFmtId="9" fontId="54" fillId="0" borderId="21" xfId="5" applyFont="1" applyBorder="1" applyAlignment="1">
      <alignment horizontal="center" wrapText="1"/>
    </xf>
    <xf numFmtId="3" fontId="11" fillId="5" borderId="0" xfId="0" applyNumberFormat="1" applyFont="1" applyFill="1" applyAlignment="1">
      <alignment horizontal="center"/>
    </xf>
    <xf numFmtId="173" fontId="0" fillId="0" borderId="0" xfId="0" applyNumberFormat="1"/>
    <xf numFmtId="173" fontId="15" fillId="5" borderId="0" xfId="0" applyNumberFormat="1" applyFont="1" applyFill="1" applyBorder="1" applyAlignment="1">
      <alignment horizontal="right"/>
    </xf>
    <xf numFmtId="173" fontId="12" fillId="0" borderId="0" xfId="0" applyNumberFormat="1" applyFont="1"/>
    <xf numFmtId="173" fontId="11" fillId="0" borderId="0" xfId="0" applyNumberFormat="1" applyFont="1"/>
    <xf numFmtId="173" fontId="17" fillId="5" borderId="0" xfId="0" applyNumberFormat="1" applyFont="1" applyFill="1" applyBorder="1" applyAlignment="1" applyProtection="1">
      <alignment horizontal="right"/>
    </xf>
    <xf numFmtId="173" fontId="45" fillId="0" borderId="0" xfId="0" applyNumberFormat="1" applyFont="1"/>
    <xf numFmtId="3" fontId="15" fillId="5" borderId="23" xfId="0" applyNumberFormat="1" applyFont="1" applyFill="1" applyBorder="1"/>
    <xf numFmtId="173" fontId="53" fillId="5" borderId="0" xfId="0" applyNumberFormat="1" applyFont="1" applyFill="1"/>
    <xf numFmtId="173" fontId="36" fillId="5" borderId="23" xfId="5" applyNumberFormat="1" applyFont="1" applyFill="1" applyBorder="1" applyAlignment="1">
      <alignment horizontal="right"/>
    </xf>
    <xf numFmtId="173" fontId="35" fillId="5" borderId="0" xfId="0" applyNumberFormat="1" applyFont="1" applyFill="1" applyBorder="1" applyAlignment="1">
      <alignment horizontal="right"/>
    </xf>
    <xf numFmtId="173" fontId="15" fillId="5" borderId="4" xfId="0" applyNumberFormat="1" applyFont="1" applyFill="1" applyBorder="1" applyAlignment="1">
      <alignment horizontal="right"/>
    </xf>
    <xf numFmtId="3" fontId="15" fillId="5" borderId="17" xfId="0" applyNumberFormat="1" applyFont="1" applyFill="1" applyBorder="1" applyAlignment="1">
      <alignment horizontal="right"/>
    </xf>
    <xf numFmtId="3" fontId="36" fillId="5" borderId="18" xfId="5" applyNumberFormat="1" applyFont="1" applyFill="1" applyBorder="1" applyAlignment="1">
      <alignment horizontal="left"/>
    </xf>
    <xf numFmtId="3" fontId="15" fillId="5" borderId="15" xfId="0" applyNumberFormat="1" applyFont="1" applyFill="1" applyBorder="1" applyAlignment="1">
      <alignment horizontal="right"/>
    </xf>
    <xf numFmtId="9" fontId="0" fillId="0" borderId="23" xfId="5" applyFont="1" applyBorder="1"/>
    <xf numFmtId="0" fontId="0" fillId="0" borderId="23" xfId="0" applyBorder="1"/>
    <xf numFmtId="3" fontId="15" fillId="5" borderId="5" xfId="0" applyNumberFormat="1" applyFont="1" applyFill="1" applyBorder="1" applyAlignment="1">
      <alignment horizontal="right"/>
    </xf>
    <xf numFmtId="173" fontId="15" fillId="5" borderId="5" xfId="0" applyNumberFormat="1" applyFont="1" applyFill="1" applyBorder="1" applyAlignment="1">
      <alignment horizontal="right"/>
    </xf>
    <xf numFmtId="9" fontId="0" fillId="0" borderId="4" xfId="5" applyFont="1" applyBorder="1"/>
    <xf numFmtId="3" fontId="17" fillId="5" borderId="5" xfId="0" applyNumberFormat="1" applyFont="1" applyFill="1" applyBorder="1" applyAlignment="1" applyProtection="1">
      <alignment horizontal="right"/>
    </xf>
    <xf numFmtId="3" fontId="6" fillId="5" borderId="5" xfId="0" applyNumberFormat="1" applyFont="1" applyFill="1" applyBorder="1" applyAlignment="1" applyProtection="1">
      <alignment horizontal="right"/>
    </xf>
    <xf numFmtId="3" fontId="6" fillId="5" borderId="15" xfId="0" applyNumberFormat="1" applyFont="1" applyFill="1" applyBorder="1" applyAlignment="1" applyProtection="1">
      <alignment horizontal="right"/>
    </xf>
    <xf numFmtId="3" fontId="6" fillId="5" borderId="16" xfId="0" applyNumberFormat="1" applyFont="1" applyFill="1" applyBorder="1" applyAlignment="1" applyProtection="1">
      <alignment horizontal="right"/>
    </xf>
    <xf numFmtId="9" fontId="19" fillId="5" borderId="22" xfId="5" applyFont="1" applyFill="1" applyBorder="1" applyAlignment="1">
      <alignment horizontal="center"/>
    </xf>
    <xf numFmtId="9" fontId="17" fillId="5" borderId="17" xfId="5" applyFont="1" applyFill="1" applyBorder="1" applyAlignment="1" applyProtection="1">
      <alignment horizontal="center"/>
    </xf>
    <xf numFmtId="9" fontId="0" fillId="0" borderId="22" xfId="5" applyFont="1" applyBorder="1" applyAlignment="1">
      <alignment horizontal="center"/>
    </xf>
    <xf numFmtId="9" fontId="17" fillId="5" borderId="23" xfId="5" applyFont="1" applyFill="1" applyBorder="1" applyAlignment="1" applyProtection="1">
      <alignment horizontal="center"/>
    </xf>
    <xf numFmtId="9" fontId="15" fillId="5" borderId="23" xfId="5" applyFont="1" applyFill="1" applyBorder="1" applyAlignment="1">
      <alignment horizontal="center"/>
    </xf>
    <xf numFmtId="9" fontId="15" fillId="5" borderId="17" xfId="5" applyFont="1" applyFill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0" fillId="0" borderId="0" xfId="0" applyAlignment="1">
      <alignment horizontal="left"/>
    </xf>
    <xf numFmtId="173" fontId="45" fillId="0" borderId="0" xfId="0" applyNumberFormat="1" applyFont="1" applyAlignment="1">
      <alignment horizontal="left"/>
    </xf>
    <xf numFmtId="173" fontId="0" fillId="0" borderId="0" xfId="0" applyNumberFormat="1" applyAlignment="1">
      <alignment horizontal="left"/>
    </xf>
    <xf numFmtId="173" fontId="45" fillId="0" borderId="0" xfId="0" applyNumberFormat="1" applyFont="1" applyBorder="1" applyAlignment="1">
      <alignment horizontal="left"/>
    </xf>
    <xf numFmtId="172" fontId="15" fillId="5" borderId="0" xfId="4" applyNumberFormat="1" applyFont="1" applyFill="1" applyBorder="1" applyAlignment="1">
      <alignment horizontal="left"/>
    </xf>
    <xf numFmtId="3" fontId="35" fillId="0" borderId="27" xfId="0" applyNumberFormat="1" applyFont="1" applyBorder="1" applyAlignment="1">
      <alignment horizontal="right"/>
    </xf>
    <xf numFmtId="9" fontId="36" fillId="0" borderId="28" xfId="5" applyFont="1" applyBorder="1" applyAlignment="1">
      <alignment horizontal="right"/>
    </xf>
    <xf numFmtId="9" fontId="36" fillId="0" borderId="29" xfId="5" applyFont="1" applyBorder="1" applyAlignment="1">
      <alignment horizontal="right"/>
    </xf>
    <xf numFmtId="3" fontId="5" fillId="0" borderId="4" xfId="0" applyNumberFormat="1" applyFont="1" applyBorder="1" applyAlignment="1" applyProtection="1">
      <alignment horizontal="left"/>
    </xf>
    <xf numFmtId="173" fontId="35" fillId="5" borderId="4" xfId="0" applyNumberFormat="1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3" fontId="18" fillId="5" borderId="4" xfId="0" applyNumberFormat="1" applyFont="1" applyFill="1" applyBorder="1" applyAlignment="1">
      <alignment horizontal="right"/>
    </xf>
    <xf numFmtId="0" fontId="5" fillId="0" borderId="0" xfId="0" applyFont="1" applyBorder="1" applyAlignment="1" applyProtection="1">
      <alignment horizontal="left"/>
    </xf>
    <xf numFmtId="171" fontId="0" fillId="3" borderId="23" xfId="5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173" fontId="33" fillId="0" borderId="0" xfId="0" applyNumberFormat="1" applyFont="1" applyAlignment="1">
      <alignment horizontal="center"/>
    </xf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43" fontId="9" fillId="0" borderId="0" xfId="4" applyNumberFormat="1" applyFont="1" applyBorder="1" applyAlignment="1">
      <alignment horizontal="right"/>
    </xf>
    <xf numFmtId="3" fontId="5" fillId="0" borderId="19" xfId="2" applyNumberFormat="1" applyFont="1" applyFill="1" applyBorder="1" applyProtection="1">
      <protection locked="0"/>
    </xf>
    <xf numFmtId="3" fontId="26" fillId="0" borderId="5" xfId="0" applyNumberFormat="1" applyFont="1" applyBorder="1" applyAlignment="1">
      <alignment horizontal="right"/>
    </xf>
    <xf numFmtId="3" fontId="23" fillId="0" borderId="0" xfId="0" applyNumberFormat="1" applyFont="1" applyBorder="1"/>
    <xf numFmtId="0" fontId="5" fillId="0" borderId="18" xfId="2" applyFont="1" applyBorder="1" applyAlignment="1">
      <alignment horizontal="right"/>
    </xf>
    <xf numFmtId="0" fontId="5" fillId="0" borderId="4" xfId="0" applyFont="1" applyBorder="1" applyAlignment="1" applyProtection="1">
      <alignment horizontal="right"/>
    </xf>
    <xf numFmtId="0" fontId="23" fillId="0" borderId="15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3" fontId="5" fillId="0" borderId="18" xfId="2" applyNumberFormat="1" applyFont="1" applyBorder="1"/>
    <xf numFmtId="9" fontId="55" fillId="0" borderId="15" xfId="5" applyFont="1" applyBorder="1"/>
    <xf numFmtId="3" fontId="5" fillId="0" borderId="22" xfId="2" applyNumberFormat="1" applyFont="1" applyFill="1" applyBorder="1" applyProtection="1">
      <protection locked="0"/>
    </xf>
    <xf numFmtId="3" fontId="23" fillId="0" borderId="23" xfId="0" applyNumberFormat="1" applyFont="1" applyBorder="1" applyAlignment="1">
      <alignment horizontal="right"/>
    </xf>
    <xf numFmtId="3" fontId="5" fillId="0" borderId="22" xfId="2" applyNumberFormat="1" applyFont="1" applyBorder="1"/>
    <xf numFmtId="172" fontId="23" fillId="0" borderId="0" xfId="4" applyNumberFormat="1" applyFont="1"/>
    <xf numFmtId="0" fontId="25" fillId="0" borderId="12" xfId="2" applyFont="1" applyBorder="1"/>
    <xf numFmtId="3" fontId="43" fillId="0" borderId="13" xfId="2" applyNumberFormat="1" applyFont="1" applyBorder="1"/>
    <xf numFmtId="3" fontId="43" fillId="0" borderId="14" xfId="2" applyNumberFormat="1" applyFont="1" applyBorder="1"/>
    <xf numFmtId="0" fontId="56" fillId="0" borderId="0" xfId="0" applyFont="1" applyAlignment="1">
      <alignment horizontal="center"/>
    </xf>
    <xf numFmtId="3" fontId="56" fillId="0" borderId="0" xfId="0" applyNumberFormat="1" applyFont="1" applyAlignment="1">
      <alignment horizontal="center"/>
    </xf>
    <xf numFmtId="3" fontId="0" fillId="0" borderId="26" xfId="0" applyNumberFormat="1" applyBorder="1"/>
    <xf numFmtId="3" fontId="33" fillId="0" borderId="26" xfId="0" applyNumberFormat="1" applyFont="1" applyBorder="1"/>
    <xf numFmtId="0" fontId="56" fillId="0" borderId="0" xfId="0" applyFont="1" applyFill="1" applyBorder="1"/>
    <xf numFmtId="3" fontId="23" fillId="0" borderId="3" xfId="0" applyNumberFormat="1" applyFont="1" applyBorder="1"/>
    <xf numFmtId="0" fontId="12" fillId="0" borderId="0" xfId="0" applyFont="1" applyAlignment="1">
      <alignment horizontal="right"/>
    </xf>
    <xf numFmtId="2" fontId="16" fillId="0" borderId="0" xfId="6" applyNumberFormat="1" applyFont="1" applyAlignment="1">
      <alignment horizontal="centerContinuous" vertical="center"/>
    </xf>
    <xf numFmtId="2" fontId="9" fillId="0" borderId="0" xfId="6" applyNumberFormat="1" applyAlignment="1">
      <alignment horizontal="centerContinuous" vertical="center"/>
    </xf>
    <xf numFmtId="2" fontId="18" fillId="0" borderId="0" xfId="6" applyNumberFormat="1" applyFont="1" applyAlignment="1">
      <alignment horizontal="centerContinuous" vertical="center"/>
    </xf>
    <xf numFmtId="0" fontId="9" fillId="0" borderId="0" xfId="6"/>
    <xf numFmtId="0" fontId="18" fillId="0" borderId="30" xfId="6" applyFont="1" applyBorder="1" applyAlignment="1">
      <alignment horizontal="center"/>
    </xf>
    <xf numFmtId="0" fontId="18" fillId="0" borderId="0" xfId="6" applyFont="1" applyAlignment="1">
      <alignment horizontal="center"/>
    </xf>
    <xf numFmtId="174" fontId="18" fillId="0" borderId="0" xfId="6" applyNumberFormat="1" applyFont="1" applyAlignment="1">
      <alignment horizontal="centerContinuous"/>
    </xf>
    <xf numFmtId="0" fontId="18" fillId="0" borderId="0" xfId="6" applyFont="1" applyAlignment="1">
      <alignment horizontal="centerContinuous"/>
    </xf>
    <xf numFmtId="0" fontId="9" fillId="0" borderId="0" xfId="6" applyAlignment="1">
      <alignment horizontal="centerContinuous"/>
    </xf>
    <xf numFmtId="175" fontId="9" fillId="0" borderId="0" xfId="6" applyNumberFormat="1" applyAlignment="1">
      <alignment horizontal="center"/>
    </xf>
    <xf numFmtId="174" fontId="9" fillId="0" borderId="0" xfId="6" applyNumberFormat="1" applyAlignment="1">
      <alignment horizontal="center"/>
    </xf>
    <xf numFmtId="174" fontId="9" fillId="0" borderId="0" xfId="6" applyNumberFormat="1" applyAlignment="1">
      <alignment horizontal="right"/>
    </xf>
    <xf numFmtId="175" fontId="9" fillId="0" borderId="26" xfId="6" applyNumberFormat="1" applyBorder="1"/>
    <xf numFmtId="0" fontId="9" fillId="0" borderId="26" xfId="6" applyBorder="1"/>
    <xf numFmtId="175" fontId="9" fillId="0" borderId="0" xfId="6" applyNumberFormat="1"/>
    <xf numFmtId="176" fontId="51" fillId="0" borderId="0" xfId="7" applyNumberFormat="1" applyFont="1" applyFill="1"/>
    <xf numFmtId="0" fontId="51" fillId="0" borderId="0" xfId="0" applyFont="1" applyAlignment="1">
      <alignment horizontal="left"/>
    </xf>
    <xf numFmtId="0" fontId="9" fillId="0" borderId="0" xfId="8" applyFont="1" applyFill="1" applyBorder="1" applyAlignment="1"/>
    <xf numFmtId="0" fontId="58" fillId="0" borderId="18" xfId="0" applyFont="1" applyBorder="1"/>
    <xf numFmtId="0" fontId="1" fillId="0" borderId="20" xfId="0" applyFont="1" applyBorder="1" applyAlignment="1" applyProtection="1">
      <alignment horizontal="center"/>
    </xf>
    <xf numFmtId="3" fontId="15" fillId="0" borderId="19" xfId="0" applyNumberFormat="1" applyFont="1" applyBorder="1" applyAlignment="1">
      <alignment horizontal="right"/>
    </xf>
    <xf numFmtId="3" fontId="0" fillId="0" borderId="23" xfId="0" applyNumberFormat="1" applyBorder="1"/>
    <xf numFmtId="3" fontId="0" fillId="0" borderId="17" xfId="0" applyNumberFormat="1" applyBorder="1"/>
    <xf numFmtId="0" fontId="2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9" fontId="15" fillId="6" borderId="23" xfId="5" applyFont="1" applyFill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20" xfId="0" applyFont="1" applyBorder="1" applyAlignment="1">
      <alignment horizontal="center"/>
    </xf>
    <xf numFmtId="0" fontId="58" fillId="0" borderId="19" xfId="0" applyFont="1" applyBorder="1" applyAlignment="1">
      <alignment horizontal="center"/>
    </xf>
    <xf numFmtId="3" fontId="36" fillId="5" borderId="23" xfId="0" applyNumberFormat="1" applyFont="1" applyFill="1" applyBorder="1" applyAlignment="1">
      <alignment horizontal="right"/>
    </xf>
    <xf numFmtId="3" fontId="45" fillId="0" borderId="4" xfId="0" applyNumberFormat="1" applyFont="1" applyBorder="1"/>
    <xf numFmtId="3" fontId="36" fillId="5" borderId="23" xfId="0" applyNumberFormat="1" applyFont="1" applyFill="1" applyBorder="1"/>
    <xf numFmtId="3" fontId="14" fillId="0" borderId="18" xfId="0" applyNumberFormat="1" applyFont="1" applyBorder="1" applyAlignment="1">
      <alignment horizontal="center"/>
    </xf>
    <xf numFmtId="3" fontId="14" fillId="0" borderId="20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3" fontId="13" fillId="0" borderId="14" xfId="0" applyNumberFormat="1" applyFont="1" applyBorder="1" applyAlignment="1">
      <alignment horizontal="center"/>
    </xf>
    <xf numFmtId="3" fontId="52" fillId="0" borderId="18" xfId="0" applyNumberFormat="1" applyFont="1" applyBorder="1" applyAlignment="1">
      <alignment horizontal="center"/>
    </xf>
    <xf numFmtId="3" fontId="52" fillId="0" borderId="19" xfId="0" applyNumberFormat="1" applyFont="1" applyBorder="1" applyAlignment="1">
      <alignment horizontal="center"/>
    </xf>
    <xf numFmtId="3" fontId="14" fillId="0" borderId="12" xfId="0" applyNumberFormat="1" applyFont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14" fillId="0" borderId="14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</cellXfs>
  <cellStyles count="9">
    <cellStyle name="=C:\WINNT\SYSTEM32\COMMAND.COM" xfId="7" xr:uid="{3310DB59-D971-4B46-B532-DBBAFC30392E}"/>
    <cellStyle name="FINANCIERO" xfId="3" xr:uid="{00000000-0005-0000-0000-000000000000}"/>
    <cellStyle name="Millares" xfId="4" builtinId="3"/>
    <cellStyle name="Moneda_BGCOMPAR-DESPUES LIQ" xfId="1" xr:uid="{00000000-0005-0000-0000-000003000000}"/>
    <cellStyle name="Normal" xfId="0" builtinId="0"/>
    <cellStyle name="Normal_CAP_002" xfId="8" xr:uid="{B865749F-4F24-4648-BEC0-28FBA8A28CAF}"/>
    <cellStyle name="Normal_EDO.-RESULT- COMPARATIVO-DESP. LIQ." xfId="2" xr:uid="{00000000-0005-0000-0000-000007000000}"/>
    <cellStyle name="Normal_Libro1" xfId="6" xr:uid="{CA86146C-72AE-441F-B167-D012EB73229B}"/>
    <cellStyle name="Porcentaje" xfId="5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4</xdr:row>
      <xdr:rowOff>133350</xdr:rowOff>
    </xdr:from>
    <xdr:to>
      <xdr:col>5</xdr:col>
      <xdr:colOff>0</xdr:colOff>
      <xdr:row>4</xdr:row>
      <xdr:rowOff>133350</xdr:rowOff>
    </xdr:to>
    <xdr:sp macro="" textlink="" fLocksText="0">
      <xdr:nvSpPr>
        <xdr:cNvPr id="2" name="Texto 1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8077200" y="2371725"/>
          <a:ext cx="895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55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Bernardo Ferrán</a:t>
          </a:r>
          <a:r>
            <a:rPr lang="es-ES" sz="855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 fLocksWithSheet="0"/>
  </xdr:twoCellAnchor>
  <xdr:twoCellAnchor>
    <xdr:from>
      <xdr:col>4</xdr:col>
      <xdr:colOff>190500</xdr:colOff>
      <xdr:row>4</xdr:row>
      <xdr:rowOff>133350</xdr:rowOff>
    </xdr:from>
    <xdr:to>
      <xdr:col>5</xdr:col>
      <xdr:colOff>0</xdr:colOff>
      <xdr:row>4</xdr:row>
      <xdr:rowOff>133350</xdr:rowOff>
    </xdr:to>
    <xdr:sp macro="" textlink="" fLocksText="0">
      <xdr:nvSpPr>
        <xdr:cNvPr id="3" name="Texto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8096250" y="2371725"/>
          <a:ext cx="8763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55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Jorge Giordani</a:t>
          </a:r>
          <a:r>
            <a:rPr lang="es-ES" sz="855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 fLocksWithSheet="0"/>
  </xdr:twoCellAnchor>
  <xdr:twoCellAnchor editAs="oneCell">
    <xdr:from>
      <xdr:col>4</xdr:col>
      <xdr:colOff>0</xdr:colOff>
      <xdr:row>4</xdr:row>
      <xdr:rowOff>0</xdr:rowOff>
    </xdr:from>
    <xdr:to>
      <xdr:col>4</xdr:col>
      <xdr:colOff>0</xdr:colOff>
      <xdr:row>4</xdr:row>
      <xdr:rowOff>152400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7734300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0</xdr:colOff>
      <xdr:row>4</xdr:row>
      <xdr:rowOff>152400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7734300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28575</xdr:rowOff>
    </xdr:from>
    <xdr:to>
      <xdr:col>4</xdr:col>
      <xdr:colOff>0</xdr:colOff>
      <xdr:row>4</xdr:row>
      <xdr:rowOff>142875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7734300" y="2266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28575</xdr:rowOff>
    </xdr:from>
    <xdr:to>
      <xdr:col>4</xdr:col>
      <xdr:colOff>0</xdr:colOff>
      <xdr:row>4</xdr:row>
      <xdr:rowOff>142875</xdr:rowOff>
    </xdr:to>
    <xdr:sp macro="" textlink="">
      <xdr:nvSpPr>
        <xdr:cNvPr id="7" name="Rectangle 1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7734300" y="2266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866</xdr:colOff>
      <xdr:row>4</xdr:row>
      <xdr:rowOff>152400</xdr:rowOff>
    </xdr:to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 bwMode="auto">
        <a:xfrm>
          <a:off x="8867775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866</xdr:colOff>
      <xdr:row>4</xdr:row>
      <xdr:rowOff>152400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8867775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866</xdr:colOff>
      <xdr:row>4</xdr:row>
      <xdr:rowOff>142875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8867775" y="2266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866</xdr:colOff>
      <xdr:row>4</xdr:row>
      <xdr:rowOff>142875</xdr:rowOff>
    </xdr:to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8867775" y="2266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866</xdr:colOff>
      <xdr:row>4</xdr:row>
      <xdr:rowOff>152400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8867775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866</xdr:colOff>
      <xdr:row>4</xdr:row>
      <xdr:rowOff>152400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8867775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866</xdr:colOff>
      <xdr:row>4</xdr:row>
      <xdr:rowOff>142875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 bwMode="auto">
        <a:xfrm>
          <a:off x="8867775" y="2266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866</xdr:colOff>
      <xdr:row>4</xdr:row>
      <xdr:rowOff>142875</xdr:rowOff>
    </xdr:to>
    <xdr:sp macro="" textlink="">
      <xdr:nvSpPr>
        <xdr:cNvPr id="15" name="Rectangle 18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 bwMode="auto">
        <a:xfrm>
          <a:off x="8867775" y="2266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0</xdr:colOff>
      <xdr:row>4</xdr:row>
      <xdr:rowOff>152400</xdr:rowOff>
    </xdr:to>
    <xdr:sp macro="" textlink="">
      <xdr:nvSpPr>
        <xdr:cNvPr id="16" name="Rectangle 5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7734300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0</xdr:colOff>
      <xdr:row>4</xdr:row>
      <xdr:rowOff>152400</xdr:rowOff>
    </xdr:to>
    <xdr:sp macro="" textlink="">
      <xdr:nvSpPr>
        <xdr:cNvPr id="17" name="Rectangle 53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7734300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28575</xdr:rowOff>
    </xdr:from>
    <xdr:to>
      <xdr:col>4</xdr:col>
      <xdr:colOff>0</xdr:colOff>
      <xdr:row>4</xdr:row>
      <xdr:rowOff>171450</xdr:rowOff>
    </xdr:to>
    <xdr:sp macro="" textlink="">
      <xdr:nvSpPr>
        <xdr:cNvPr id="18" name="Rectangle 54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 bwMode="auto">
        <a:xfrm>
          <a:off x="7734300" y="2266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28575</xdr:rowOff>
    </xdr:from>
    <xdr:to>
      <xdr:col>4</xdr:col>
      <xdr:colOff>0</xdr:colOff>
      <xdr:row>4</xdr:row>
      <xdr:rowOff>171450</xdr:rowOff>
    </xdr:to>
    <xdr:sp macro="" textlink="">
      <xdr:nvSpPr>
        <xdr:cNvPr id="19" name="Rectangle 55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 bwMode="auto">
        <a:xfrm>
          <a:off x="7734300" y="2266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866</xdr:colOff>
      <xdr:row>4</xdr:row>
      <xdr:rowOff>152400</xdr:rowOff>
    </xdr:to>
    <xdr:sp macro="" textlink="">
      <xdr:nvSpPr>
        <xdr:cNvPr id="20" name="Rectangle 56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8867775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866</xdr:colOff>
      <xdr:row>4</xdr:row>
      <xdr:rowOff>152400</xdr:rowOff>
    </xdr:to>
    <xdr:sp macro="" textlink="">
      <xdr:nvSpPr>
        <xdr:cNvPr id="21" name="Rectangle 57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8867775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866</xdr:colOff>
      <xdr:row>4</xdr:row>
      <xdr:rowOff>171450</xdr:rowOff>
    </xdr:to>
    <xdr:sp macro="" textlink="">
      <xdr:nvSpPr>
        <xdr:cNvPr id="22" name="Rectangle 58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8867775" y="2266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866</xdr:colOff>
      <xdr:row>4</xdr:row>
      <xdr:rowOff>171450</xdr:rowOff>
    </xdr:to>
    <xdr:sp macro="" textlink="">
      <xdr:nvSpPr>
        <xdr:cNvPr id="23" name="Rectangle 59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8867775" y="2266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866</xdr:colOff>
      <xdr:row>4</xdr:row>
      <xdr:rowOff>152400</xdr:rowOff>
    </xdr:to>
    <xdr:sp macro="" textlink="">
      <xdr:nvSpPr>
        <xdr:cNvPr id="24" name="Rectangle 60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8867775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866</xdr:colOff>
      <xdr:row>4</xdr:row>
      <xdr:rowOff>152400</xdr:rowOff>
    </xdr:to>
    <xdr:sp macro="" textlink="">
      <xdr:nvSpPr>
        <xdr:cNvPr id="25" name="Rectangle 6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 bwMode="auto">
        <a:xfrm>
          <a:off x="8867775" y="22383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866</xdr:colOff>
      <xdr:row>4</xdr:row>
      <xdr:rowOff>171450</xdr:rowOff>
    </xdr:to>
    <xdr:sp macro="" textlink="">
      <xdr:nvSpPr>
        <xdr:cNvPr id="26" name="Rectangle 62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8867775" y="2266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866</xdr:colOff>
      <xdr:row>4</xdr:row>
      <xdr:rowOff>171450</xdr:rowOff>
    </xdr:to>
    <xdr:sp macro="" textlink="">
      <xdr:nvSpPr>
        <xdr:cNvPr id="27" name="Rectangle 63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8867775" y="22669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30" name="Rectangle 7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31" name="Rectangle 8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142875</xdr:rowOff>
    </xdr:to>
    <xdr:sp macro="" textlink="">
      <xdr:nvSpPr>
        <xdr:cNvPr id="32" name="Rectangle 9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142875</xdr:rowOff>
    </xdr:to>
    <xdr:sp macro="" textlink="">
      <xdr:nvSpPr>
        <xdr:cNvPr id="33" name="Rectangle 10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34" name="Rectangle 52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35" name="Rectangle 53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171450</xdr:rowOff>
    </xdr:to>
    <xdr:sp macro="" textlink="">
      <xdr:nvSpPr>
        <xdr:cNvPr id="36" name="Rectangle 54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171450</xdr:rowOff>
    </xdr:to>
    <xdr:sp macro="" textlink="">
      <xdr:nvSpPr>
        <xdr:cNvPr id="37" name="Rectangle 55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40" name="Rectangle 7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41" name="Rectangle 8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142875</xdr:rowOff>
    </xdr:to>
    <xdr:sp macro="" textlink="">
      <xdr:nvSpPr>
        <xdr:cNvPr id="42" name="Rectangle 9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142875</xdr:rowOff>
    </xdr:to>
    <xdr:sp macro="" textlink="">
      <xdr:nvSpPr>
        <xdr:cNvPr id="43" name="Rectangle 10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44" name="Rectangle 52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45" name="Rectangle 53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171450</xdr:rowOff>
    </xdr:to>
    <xdr:sp macro="" textlink="">
      <xdr:nvSpPr>
        <xdr:cNvPr id="46" name="Rectangle 54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171450</xdr:rowOff>
    </xdr:to>
    <xdr:sp macro="" textlink="">
      <xdr:nvSpPr>
        <xdr:cNvPr id="47" name="Rectangle 55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50" name="Rectangle 7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51" name="Rectangle 8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142875</xdr:rowOff>
    </xdr:to>
    <xdr:sp macro="" textlink="">
      <xdr:nvSpPr>
        <xdr:cNvPr id="52" name="Rectangle 9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142875</xdr:rowOff>
    </xdr:to>
    <xdr:sp macro="" textlink="">
      <xdr:nvSpPr>
        <xdr:cNvPr id="53" name="Rectangle 10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54" name="Rectangle 5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55" name="Rectangle 53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171450</xdr:rowOff>
    </xdr:to>
    <xdr:sp macro="" textlink="">
      <xdr:nvSpPr>
        <xdr:cNvPr id="56" name="Rectangle 54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171450</xdr:rowOff>
    </xdr:to>
    <xdr:sp macro="" textlink="">
      <xdr:nvSpPr>
        <xdr:cNvPr id="57" name="Rectangle 55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60" name="Rectangle 7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61" name="Rectangle 8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142875</xdr:rowOff>
    </xdr:to>
    <xdr:sp macro="" textlink="">
      <xdr:nvSpPr>
        <xdr:cNvPr id="62" name="Rectangle 9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142875</xdr:rowOff>
    </xdr:to>
    <xdr:sp macro="" textlink="">
      <xdr:nvSpPr>
        <xdr:cNvPr id="63" name="Rectangle 10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64" name="Rectangle 52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0</xdr:colOff>
      <xdr:row>4</xdr:row>
      <xdr:rowOff>152400</xdr:rowOff>
    </xdr:to>
    <xdr:sp macro="" textlink="">
      <xdr:nvSpPr>
        <xdr:cNvPr id="65" name="Rectangle 53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7639050" y="5619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171450</xdr:rowOff>
    </xdr:to>
    <xdr:sp macro="" textlink="">
      <xdr:nvSpPr>
        <xdr:cNvPr id="66" name="Rectangle 54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</xdr:row>
      <xdr:rowOff>28575</xdr:rowOff>
    </xdr:from>
    <xdr:to>
      <xdr:col>5</xdr:col>
      <xdr:colOff>0</xdr:colOff>
      <xdr:row>4</xdr:row>
      <xdr:rowOff>171450</xdr:rowOff>
    </xdr:to>
    <xdr:sp macro="" textlink="">
      <xdr:nvSpPr>
        <xdr:cNvPr id="67" name="Rectangle 55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 bwMode="auto">
        <a:xfrm>
          <a:off x="7639050" y="5905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4</xdr:row>
      <xdr:rowOff>133350</xdr:rowOff>
    </xdr:from>
    <xdr:to>
      <xdr:col>5</xdr:col>
      <xdr:colOff>0</xdr:colOff>
      <xdr:row>4</xdr:row>
      <xdr:rowOff>133350</xdr:rowOff>
    </xdr:to>
    <xdr:sp macro="" textlink="" fLocksText="0">
      <xdr:nvSpPr>
        <xdr:cNvPr id="68" name="Texto 14">
          <a:extLst>
            <a:ext uri="{FF2B5EF4-FFF2-40B4-BE49-F238E27FC236}">
              <a16:creationId xmlns:a16="http://schemas.microsoft.com/office/drawing/2014/main" id="{30367C51-D74C-44C0-A35C-4A38D5B81DC7}"/>
            </a:ext>
          </a:extLst>
        </xdr:cNvPr>
        <xdr:cNvSpPr txBox="1">
          <a:spLocks noChangeArrowheads="1"/>
        </xdr:cNvSpPr>
      </xdr:nvSpPr>
      <xdr:spPr bwMode="auto">
        <a:xfrm>
          <a:off x="8972235" y="944156"/>
          <a:ext cx="68658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55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Bernardo Ferrán</a:t>
          </a:r>
          <a:r>
            <a:rPr lang="es-ES" sz="855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 fLocksWithSheet="0"/>
  </xdr:twoCellAnchor>
  <xdr:twoCellAnchor>
    <xdr:from>
      <xdr:col>4</xdr:col>
      <xdr:colOff>190500</xdr:colOff>
      <xdr:row>4</xdr:row>
      <xdr:rowOff>133350</xdr:rowOff>
    </xdr:from>
    <xdr:to>
      <xdr:col>5</xdr:col>
      <xdr:colOff>0</xdr:colOff>
      <xdr:row>4</xdr:row>
      <xdr:rowOff>133350</xdr:rowOff>
    </xdr:to>
    <xdr:sp macro="" textlink="" fLocksText="0">
      <xdr:nvSpPr>
        <xdr:cNvPr id="69" name="Texto 14">
          <a:extLst>
            <a:ext uri="{FF2B5EF4-FFF2-40B4-BE49-F238E27FC236}">
              <a16:creationId xmlns:a16="http://schemas.microsoft.com/office/drawing/2014/main" id="{5A68710F-C3CC-48F1-891E-605F3363D5BD}"/>
            </a:ext>
          </a:extLst>
        </xdr:cNvPr>
        <xdr:cNvSpPr txBox="1">
          <a:spLocks noChangeArrowheads="1"/>
        </xdr:cNvSpPr>
      </xdr:nvSpPr>
      <xdr:spPr bwMode="auto">
        <a:xfrm>
          <a:off x="8991285" y="944156"/>
          <a:ext cx="6675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55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Jorge Giordani</a:t>
          </a:r>
          <a:r>
            <a:rPr lang="es-ES" sz="855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 fLocksWithSheet="0"/>
  </xdr:twoCellAnchor>
  <xdr:oneCellAnchor>
    <xdr:from>
      <xdr:col>4</xdr:col>
      <xdr:colOff>0</xdr:colOff>
      <xdr:row>4</xdr:row>
      <xdr:rowOff>0</xdr:rowOff>
    </xdr:from>
    <xdr:ext cx="0" cy="152400"/>
    <xdr:sp macro="" textlink="">
      <xdr:nvSpPr>
        <xdr:cNvPr id="70" name="Rectangle 7">
          <a:extLst>
            <a:ext uri="{FF2B5EF4-FFF2-40B4-BE49-F238E27FC236}">
              <a16:creationId xmlns:a16="http://schemas.microsoft.com/office/drawing/2014/main" id="{B20C164F-7B8B-4696-A296-536B09911B30}"/>
            </a:ext>
          </a:extLst>
        </xdr:cNvPr>
        <xdr:cNvSpPr>
          <a:spLocks noChangeArrowheads="1"/>
        </xdr:cNvSpPr>
      </xdr:nvSpPr>
      <xdr:spPr bwMode="auto">
        <a:xfrm>
          <a:off x="8800785" y="810806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0" cy="152400"/>
    <xdr:sp macro="" textlink="">
      <xdr:nvSpPr>
        <xdr:cNvPr id="71" name="Rectangle 8">
          <a:extLst>
            <a:ext uri="{FF2B5EF4-FFF2-40B4-BE49-F238E27FC236}">
              <a16:creationId xmlns:a16="http://schemas.microsoft.com/office/drawing/2014/main" id="{A8600042-AF9B-47A2-B92D-FB6A9C378903}"/>
            </a:ext>
          </a:extLst>
        </xdr:cNvPr>
        <xdr:cNvSpPr>
          <a:spLocks noChangeArrowheads="1"/>
        </xdr:cNvSpPr>
      </xdr:nvSpPr>
      <xdr:spPr bwMode="auto">
        <a:xfrm>
          <a:off x="8800785" y="810806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4</xdr:row>
      <xdr:rowOff>28575</xdr:rowOff>
    </xdr:from>
    <xdr:ext cx="0" cy="114300"/>
    <xdr:sp macro="" textlink="">
      <xdr:nvSpPr>
        <xdr:cNvPr id="72" name="Rectangle 9">
          <a:extLst>
            <a:ext uri="{FF2B5EF4-FFF2-40B4-BE49-F238E27FC236}">
              <a16:creationId xmlns:a16="http://schemas.microsoft.com/office/drawing/2014/main" id="{50AE9441-2E35-41AE-8855-BA5349C38573}"/>
            </a:ext>
          </a:extLst>
        </xdr:cNvPr>
        <xdr:cNvSpPr>
          <a:spLocks noChangeArrowheads="1"/>
        </xdr:cNvSpPr>
      </xdr:nvSpPr>
      <xdr:spPr bwMode="auto">
        <a:xfrm>
          <a:off x="8800785" y="839381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4</xdr:row>
      <xdr:rowOff>28575</xdr:rowOff>
    </xdr:from>
    <xdr:ext cx="0" cy="114300"/>
    <xdr:sp macro="" textlink="">
      <xdr:nvSpPr>
        <xdr:cNvPr id="73" name="Rectangle 10">
          <a:extLst>
            <a:ext uri="{FF2B5EF4-FFF2-40B4-BE49-F238E27FC236}">
              <a16:creationId xmlns:a16="http://schemas.microsoft.com/office/drawing/2014/main" id="{6ED01D6B-95EA-4C3F-8125-87BCA55F0E03}"/>
            </a:ext>
          </a:extLst>
        </xdr:cNvPr>
        <xdr:cNvSpPr>
          <a:spLocks noChangeArrowheads="1"/>
        </xdr:cNvSpPr>
      </xdr:nvSpPr>
      <xdr:spPr bwMode="auto">
        <a:xfrm>
          <a:off x="8800785" y="839381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0</xdr:rowOff>
    </xdr:from>
    <xdr:ext cx="1653" cy="152400"/>
    <xdr:sp macro="" textlink="">
      <xdr:nvSpPr>
        <xdr:cNvPr id="74" name="Rectangle 11">
          <a:extLst>
            <a:ext uri="{FF2B5EF4-FFF2-40B4-BE49-F238E27FC236}">
              <a16:creationId xmlns:a16="http://schemas.microsoft.com/office/drawing/2014/main" id="{AB96A5B0-60BD-4AF4-B54B-B3DA4C1F722F}"/>
            </a:ext>
          </a:extLst>
        </xdr:cNvPr>
        <xdr:cNvSpPr>
          <a:spLocks noChangeArrowheads="1"/>
        </xdr:cNvSpPr>
      </xdr:nvSpPr>
      <xdr:spPr bwMode="auto">
        <a:xfrm>
          <a:off x="9658035" y="810806"/>
          <a:ext cx="165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0</xdr:rowOff>
    </xdr:from>
    <xdr:ext cx="1653" cy="152400"/>
    <xdr:sp macro="" textlink="">
      <xdr:nvSpPr>
        <xdr:cNvPr id="75" name="Rectangle 12">
          <a:extLst>
            <a:ext uri="{FF2B5EF4-FFF2-40B4-BE49-F238E27FC236}">
              <a16:creationId xmlns:a16="http://schemas.microsoft.com/office/drawing/2014/main" id="{281924DE-2DCA-4E00-9B70-E71A6C0D6CA6}"/>
            </a:ext>
          </a:extLst>
        </xdr:cNvPr>
        <xdr:cNvSpPr>
          <a:spLocks noChangeArrowheads="1"/>
        </xdr:cNvSpPr>
      </xdr:nvSpPr>
      <xdr:spPr bwMode="auto">
        <a:xfrm>
          <a:off x="9658035" y="810806"/>
          <a:ext cx="165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28575</xdr:rowOff>
    </xdr:from>
    <xdr:ext cx="1653" cy="114300"/>
    <xdr:sp macro="" textlink="">
      <xdr:nvSpPr>
        <xdr:cNvPr id="76" name="Rectangle 13">
          <a:extLst>
            <a:ext uri="{FF2B5EF4-FFF2-40B4-BE49-F238E27FC236}">
              <a16:creationId xmlns:a16="http://schemas.microsoft.com/office/drawing/2014/main" id="{FECD7337-DFC4-49DC-8F16-57E83D8EBC14}"/>
            </a:ext>
          </a:extLst>
        </xdr:cNvPr>
        <xdr:cNvSpPr>
          <a:spLocks noChangeArrowheads="1"/>
        </xdr:cNvSpPr>
      </xdr:nvSpPr>
      <xdr:spPr bwMode="auto">
        <a:xfrm>
          <a:off x="9658035" y="839381"/>
          <a:ext cx="1653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28575</xdr:rowOff>
    </xdr:from>
    <xdr:ext cx="1653" cy="114300"/>
    <xdr:sp macro="" textlink="">
      <xdr:nvSpPr>
        <xdr:cNvPr id="77" name="Rectangle 14">
          <a:extLst>
            <a:ext uri="{FF2B5EF4-FFF2-40B4-BE49-F238E27FC236}">
              <a16:creationId xmlns:a16="http://schemas.microsoft.com/office/drawing/2014/main" id="{F990FAC2-6BAF-4404-84B9-187A8F04060C}"/>
            </a:ext>
          </a:extLst>
        </xdr:cNvPr>
        <xdr:cNvSpPr>
          <a:spLocks noChangeArrowheads="1"/>
        </xdr:cNvSpPr>
      </xdr:nvSpPr>
      <xdr:spPr bwMode="auto">
        <a:xfrm>
          <a:off x="9658035" y="839381"/>
          <a:ext cx="1653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0</xdr:rowOff>
    </xdr:from>
    <xdr:ext cx="1653" cy="152400"/>
    <xdr:sp macro="" textlink="">
      <xdr:nvSpPr>
        <xdr:cNvPr id="78" name="Rectangle 15">
          <a:extLst>
            <a:ext uri="{FF2B5EF4-FFF2-40B4-BE49-F238E27FC236}">
              <a16:creationId xmlns:a16="http://schemas.microsoft.com/office/drawing/2014/main" id="{3D55ADEC-A9D6-4E30-AF1E-128F305A18B1}"/>
            </a:ext>
          </a:extLst>
        </xdr:cNvPr>
        <xdr:cNvSpPr>
          <a:spLocks noChangeArrowheads="1"/>
        </xdr:cNvSpPr>
      </xdr:nvSpPr>
      <xdr:spPr bwMode="auto">
        <a:xfrm>
          <a:off x="9658035" y="810806"/>
          <a:ext cx="165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0</xdr:rowOff>
    </xdr:from>
    <xdr:ext cx="1653" cy="152400"/>
    <xdr:sp macro="" textlink="">
      <xdr:nvSpPr>
        <xdr:cNvPr id="79" name="Rectangle 16">
          <a:extLst>
            <a:ext uri="{FF2B5EF4-FFF2-40B4-BE49-F238E27FC236}">
              <a16:creationId xmlns:a16="http://schemas.microsoft.com/office/drawing/2014/main" id="{0114D812-1064-4B14-ACBD-929543D79F62}"/>
            </a:ext>
          </a:extLst>
        </xdr:cNvPr>
        <xdr:cNvSpPr>
          <a:spLocks noChangeArrowheads="1"/>
        </xdr:cNvSpPr>
      </xdr:nvSpPr>
      <xdr:spPr bwMode="auto">
        <a:xfrm>
          <a:off x="9658035" y="810806"/>
          <a:ext cx="165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28575</xdr:rowOff>
    </xdr:from>
    <xdr:ext cx="1653" cy="114300"/>
    <xdr:sp macro="" textlink="">
      <xdr:nvSpPr>
        <xdr:cNvPr id="80" name="Rectangle 17">
          <a:extLst>
            <a:ext uri="{FF2B5EF4-FFF2-40B4-BE49-F238E27FC236}">
              <a16:creationId xmlns:a16="http://schemas.microsoft.com/office/drawing/2014/main" id="{F1F48222-3B98-463B-8A4C-23F3F4B7A3D1}"/>
            </a:ext>
          </a:extLst>
        </xdr:cNvPr>
        <xdr:cNvSpPr>
          <a:spLocks noChangeArrowheads="1"/>
        </xdr:cNvSpPr>
      </xdr:nvSpPr>
      <xdr:spPr bwMode="auto">
        <a:xfrm>
          <a:off x="9658035" y="839381"/>
          <a:ext cx="1653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28575</xdr:rowOff>
    </xdr:from>
    <xdr:ext cx="1653" cy="114300"/>
    <xdr:sp macro="" textlink="">
      <xdr:nvSpPr>
        <xdr:cNvPr id="81" name="Rectangle 18">
          <a:extLst>
            <a:ext uri="{FF2B5EF4-FFF2-40B4-BE49-F238E27FC236}">
              <a16:creationId xmlns:a16="http://schemas.microsoft.com/office/drawing/2014/main" id="{96671CA3-CAF2-4F7B-8556-668016DF9796}"/>
            </a:ext>
          </a:extLst>
        </xdr:cNvPr>
        <xdr:cNvSpPr>
          <a:spLocks noChangeArrowheads="1"/>
        </xdr:cNvSpPr>
      </xdr:nvSpPr>
      <xdr:spPr bwMode="auto">
        <a:xfrm>
          <a:off x="9658035" y="839381"/>
          <a:ext cx="1653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0" cy="152400"/>
    <xdr:sp macro="" textlink="">
      <xdr:nvSpPr>
        <xdr:cNvPr id="82" name="Rectangle 52">
          <a:extLst>
            <a:ext uri="{FF2B5EF4-FFF2-40B4-BE49-F238E27FC236}">
              <a16:creationId xmlns:a16="http://schemas.microsoft.com/office/drawing/2014/main" id="{4AD74ACE-A00C-47A3-B264-F6962AD05B53}"/>
            </a:ext>
          </a:extLst>
        </xdr:cNvPr>
        <xdr:cNvSpPr>
          <a:spLocks noChangeArrowheads="1"/>
        </xdr:cNvSpPr>
      </xdr:nvSpPr>
      <xdr:spPr bwMode="auto">
        <a:xfrm>
          <a:off x="8800785" y="810806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4</xdr:row>
      <xdr:rowOff>0</xdr:rowOff>
    </xdr:from>
    <xdr:ext cx="0" cy="152400"/>
    <xdr:sp macro="" textlink="">
      <xdr:nvSpPr>
        <xdr:cNvPr id="83" name="Rectangle 53">
          <a:extLst>
            <a:ext uri="{FF2B5EF4-FFF2-40B4-BE49-F238E27FC236}">
              <a16:creationId xmlns:a16="http://schemas.microsoft.com/office/drawing/2014/main" id="{258B2EB5-46F1-4B97-A287-A1E39C307F1C}"/>
            </a:ext>
          </a:extLst>
        </xdr:cNvPr>
        <xdr:cNvSpPr>
          <a:spLocks noChangeArrowheads="1"/>
        </xdr:cNvSpPr>
      </xdr:nvSpPr>
      <xdr:spPr bwMode="auto">
        <a:xfrm>
          <a:off x="8800785" y="810806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4</xdr:row>
      <xdr:rowOff>28575</xdr:rowOff>
    </xdr:from>
    <xdr:ext cx="0" cy="142875"/>
    <xdr:sp macro="" textlink="">
      <xdr:nvSpPr>
        <xdr:cNvPr id="84" name="Rectangle 54">
          <a:extLst>
            <a:ext uri="{FF2B5EF4-FFF2-40B4-BE49-F238E27FC236}">
              <a16:creationId xmlns:a16="http://schemas.microsoft.com/office/drawing/2014/main" id="{114725D8-8AC9-43ED-81AA-263FEBE8C7F0}"/>
            </a:ext>
          </a:extLst>
        </xdr:cNvPr>
        <xdr:cNvSpPr>
          <a:spLocks noChangeArrowheads="1"/>
        </xdr:cNvSpPr>
      </xdr:nvSpPr>
      <xdr:spPr bwMode="auto">
        <a:xfrm>
          <a:off x="8800785" y="839381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4</xdr:row>
      <xdr:rowOff>28575</xdr:rowOff>
    </xdr:from>
    <xdr:ext cx="0" cy="142875"/>
    <xdr:sp macro="" textlink="">
      <xdr:nvSpPr>
        <xdr:cNvPr id="85" name="Rectangle 55">
          <a:extLst>
            <a:ext uri="{FF2B5EF4-FFF2-40B4-BE49-F238E27FC236}">
              <a16:creationId xmlns:a16="http://schemas.microsoft.com/office/drawing/2014/main" id="{AB6C0AE4-0BF0-401C-9A1D-4F20A5A56B70}"/>
            </a:ext>
          </a:extLst>
        </xdr:cNvPr>
        <xdr:cNvSpPr>
          <a:spLocks noChangeArrowheads="1"/>
        </xdr:cNvSpPr>
      </xdr:nvSpPr>
      <xdr:spPr bwMode="auto">
        <a:xfrm>
          <a:off x="8800785" y="839381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0</xdr:rowOff>
    </xdr:from>
    <xdr:ext cx="1653" cy="152400"/>
    <xdr:sp macro="" textlink="">
      <xdr:nvSpPr>
        <xdr:cNvPr id="86" name="Rectangle 56">
          <a:extLst>
            <a:ext uri="{FF2B5EF4-FFF2-40B4-BE49-F238E27FC236}">
              <a16:creationId xmlns:a16="http://schemas.microsoft.com/office/drawing/2014/main" id="{E0337538-7421-4709-8D2A-BB1847D3ED0E}"/>
            </a:ext>
          </a:extLst>
        </xdr:cNvPr>
        <xdr:cNvSpPr>
          <a:spLocks noChangeArrowheads="1"/>
        </xdr:cNvSpPr>
      </xdr:nvSpPr>
      <xdr:spPr bwMode="auto">
        <a:xfrm>
          <a:off x="9658035" y="810806"/>
          <a:ext cx="165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0</xdr:rowOff>
    </xdr:from>
    <xdr:ext cx="1653" cy="152400"/>
    <xdr:sp macro="" textlink="">
      <xdr:nvSpPr>
        <xdr:cNvPr id="87" name="Rectangle 57">
          <a:extLst>
            <a:ext uri="{FF2B5EF4-FFF2-40B4-BE49-F238E27FC236}">
              <a16:creationId xmlns:a16="http://schemas.microsoft.com/office/drawing/2014/main" id="{E389A02E-1134-44B2-8570-D743388BA16A}"/>
            </a:ext>
          </a:extLst>
        </xdr:cNvPr>
        <xdr:cNvSpPr>
          <a:spLocks noChangeArrowheads="1"/>
        </xdr:cNvSpPr>
      </xdr:nvSpPr>
      <xdr:spPr bwMode="auto">
        <a:xfrm>
          <a:off x="9658035" y="810806"/>
          <a:ext cx="165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28575</xdr:rowOff>
    </xdr:from>
    <xdr:ext cx="1653" cy="142875"/>
    <xdr:sp macro="" textlink="">
      <xdr:nvSpPr>
        <xdr:cNvPr id="88" name="Rectangle 58">
          <a:extLst>
            <a:ext uri="{FF2B5EF4-FFF2-40B4-BE49-F238E27FC236}">
              <a16:creationId xmlns:a16="http://schemas.microsoft.com/office/drawing/2014/main" id="{43104B89-9BAF-49B9-89CA-9DA3236FDABF}"/>
            </a:ext>
          </a:extLst>
        </xdr:cNvPr>
        <xdr:cNvSpPr>
          <a:spLocks noChangeArrowheads="1"/>
        </xdr:cNvSpPr>
      </xdr:nvSpPr>
      <xdr:spPr bwMode="auto">
        <a:xfrm>
          <a:off x="9658035" y="839381"/>
          <a:ext cx="1653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28575</xdr:rowOff>
    </xdr:from>
    <xdr:ext cx="1653" cy="142875"/>
    <xdr:sp macro="" textlink="">
      <xdr:nvSpPr>
        <xdr:cNvPr id="89" name="Rectangle 59">
          <a:extLst>
            <a:ext uri="{FF2B5EF4-FFF2-40B4-BE49-F238E27FC236}">
              <a16:creationId xmlns:a16="http://schemas.microsoft.com/office/drawing/2014/main" id="{496B0D5A-E86A-4FA9-A9E6-ADF6F34E46B6}"/>
            </a:ext>
          </a:extLst>
        </xdr:cNvPr>
        <xdr:cNvSpPr>
          <a:spLocks noChangeArrowheads="1"/>
        </xdr:cNvSpPr>
      </xdr:nvSpPr>
      <xdr:spPr bwMode="auto">
        <a:xfrm>
          <a:off x="9658035" y="839381"/>
          <a:ext cx="1653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0</xdr:rowOff>
    </xdr:from>
    <xdr:ext cx="1653" cy="152400"/>
    <xdr:sp macro="" textlink="">
      <xdr:nvSpPr>
        <xdr:cNvPr id="90" name="Rectangle 60">
          <a:extLst>
            <a:ext uri="{FF2B5EF4-FFF2-40B4-BE49-F238E27FC236}">
              <a16:creationId xmlns:a16="http://schemas.microsoft.com/office/drawing/2014/main" id="{F5DAAE83-8B52-4EDF-989A-20ABB9E83792}"/>
            </a:ext>
          </a:extLst>
        </xdr:cNvPr>
        <xdr:cNvSpPr>
          <a:spLocks noChangeArrowheads="1"/>
        </xdr:cNvSpPr>
      </xdr:nvSpPr>
      <xdr:spPr bwMode="auto">
        <a:xfrm>
          <a:off x="9658035" y="810806"/>
          <a:ext cx="165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0</xdr:rowOff>
    </xdr:from>
    <xdr:ext cx="1653" cy="152400"/>
    <xdr:sp macro="" textlink="">
      <xdr:nvSpPr>
        <xdr:cNvPr id="91" name="Rectangle 61">
          <a:extLst>
            <a:ext uri="{FF2B5EF4-FFF2-40B4-BE49-F238E27FC236}">
              <a16:creationId xmlns:a16="http://schemas.microsoft.com/office/drawing/2014/main" id="{E6D6A117-459B-49DC-BFD7-F7A3101B5E52}"/>
            </a:ext>
          </a:extLst>
        </xdr:cNvPr>
        <xdr:cNvSpPr>
          <a:spLocks noChangeArrowheads="1"/>
        </xdr:cNvSpPr>
      </xdr:nvSpPr>
      <xdr:spPr bwMode="auto">
        <a:xfrm>
          <a:off x="9658035" y="810806"/>
          <a:ext cx="1653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28575</xdr:rowOff>
    </xdr:from>
    <xdr:ext cx="1653" cy="142875"/>
    <xdr:sp macro="" textlink="">
      <xdr:nvSpPr>
        <xdr:cNvPr id="92" name="Rectangle 62">
          <a:extLst>
            <a:ext uri="{FF2B5EF4-FFF2-40B4-BE49-F238E27FC236}">
              <a16:creationId xmlns:a16="http://schemas.microsoft.com/office/drawing/2014/main" id="{E31F3101-10C4-4E3A-B4B4-518541FC2521}"/>
            </a:ext>
          </a:extLst>
        </xdr:cNvPr>
        <xdr:cNvSpPr>
          <a:spLocks noChangeArrowheads="1"/>
        </xdr:cNvSpPr>
      </xdr:nvSpPr>
      <xdr:spPr bwMode="auto">
        <a:xfrm>
          <a:off x="9658035" y="839381"/>
          <a:ext cx="1653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962025</xdr:colOff>
      <xdr:row>4</xdr:row>
      <xdr:rowOff>28575</xdr:rowOff>
    </xdr:from>
    <xdr:ext cx="1653" cy="142875"/>
    <xdr:sp macro="" textlink="">
      <xdr:nvSpPr>
        <xdr:cNvPr id="93" name="Rectangle 63">
          <a:extLst>
            <a:ext uri="{FF2B5EF4-FFF2-40B4-BE49-F238E27FC236}">
              <a16:creationId xmlns:a16="http://schemas.microsoft.com/office/drawing/2014/main" id="{F71B35E4-85FB-4A0E-A90A-498156710AAB}"/>
            </a:ext>
          </a:extLst>
        </xdr:cNvPr>
        <xdr:cNvSpPr>
          <a:spLocks noChangeArrowheads="1"/>
        </xdr:cNvSpPr>
      </xdr:nvSpPr>
      <xdr:spPr bwMode="auto">
        <a:xfrm>
          <a:off x="9658035" y="839381"/>
          <a:ext cx="1653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152400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76485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152400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76485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114300</xdr:rowOff>
    </xdr:to>
    <xdr:sp macro="" textlink="">
      <xdr:nvSpPr>
        <xdr:cNvPr id="6" name="Rectangle 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764857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114300</xdr:rowOff>
    </xdr:to>
    <xdr:sp macro="" textlink="">
      <xdr:nvSpPr>
        <xdr:cNvPr id="7" name="Rectangle 10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764857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8496300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Arrowheads="1"/>
        </xdr:cNvSpPr>
      </xdr:nvSpPr>
      <xdr:spPr bwMode="auto">
        <a:xfrm>
          <a:off x="8496300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114300</xdr:rowOff>
    </xdr:to>
    <xdr:sp macro="" textlink="">
      <xdr:nvSpPr>
        <xdr:cNvPr id="10" name="Rectangle 13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8496300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114300</xdr:rowOff>
    </xdr:to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8496300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8496300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8496300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114300</xdr:rowOff>
    </xdr:to>
    <xdr:sp macro="" textlink="">
      <xdr:nvSpPr>
        <xdr:cNvPr id="14" name="Rectangle 17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Arrowheads="1"/>
        </xdr:cNvSpPr>
      </xdr:nvSpPr>
      <xdr:spPr bwMode="auto">
        <a:xfrm>
          <a:off x="8496300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114300</xdr:rowOff>
    </xdr:to>
    <xdr:sp macro="" textlink="">
      <xdr:nvSpPr>
        <xdr:cNvPr id="15" name="Rectangle 18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Arrowheads="1"/>
        </xdr:cNvSpPr>
      </xdr:nvSpPr>
      <xdr:spPr bwMode="auto">
        <a:xfrm>
          <a:off x="8496300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152400</xdr:rowOff>
    </xdr:to>
    <xdr:sp macro="" textlink="">
      <xdr:nvSpPr>
        <xdr:cNvPr id="16" name="Rectangle 52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76485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152400</xdr:rowOff>
    </xdr:to>
    <xdr:sp macro="" textlink="">
      <xdr:nvSpPr>
        <xdr:cNvPr id="17" name="Rectangle 53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76485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142875</xdr:rowOff>
    </xdr:to>
    <xdr:sp macro="" textlink="">
      <xdr:nvSpPr>
        <xdr:cNvPr id="18" name="Rectangle 54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764857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142875</xdr:rowOff>
    </xdr:to>
    <xdr:sp macro="" textlink="">
      <xdr:nvSpPr>
        <xdr:cNvPr id="19" name="Rectangle 55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Arrowheads="1"/>
        </xdr:cNvSpPr>
      </xdr:nvSpPr>
      <xdr:spPr bwMode="auto">
        <a:xfrm>
          <a:off x="764857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20" name="Rectangle 56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8496300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21" name="Rectangle 57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8496300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142875</xdr:rowOff>
    </xdr:to>
    <xdr:sp macro="" textlink="">
      <xdr:nvSpPr>
        <xdr:cNvPr id="22" name="Rectangle 58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8496300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142875</xdr:rowOff>
    </xdr:to>
    <xdr:sp macro="" textlink="">
      <xdr:nvSpPr>
        <xdr:cNvPr id="23" name="Rectangle 59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8496300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24" name="Rectangle 60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8496300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25" name="Rectangle 61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Arrowheads="1"/>
        </xdr:cNvSpPr>
      </xdr:nvSpPr>
      <xdr:spPr bwMode="auto">
        <a:xfrm>
          <a:off x="8496300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142875</xdr:rowOff>
    </xdr:to>
    <xdr:sp macro="" textlink="">
      <xdr:nvSpPr>
        <xdr:cNvPr id="26" name="Rectangle 62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8496300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142875</xdr:rowOff>
    </xdr:to>
    <xdr:sp macro="" textlink="">
      <xdr:nvSpPr>
        <xdr:cNvPr id="27" name="Rectangle 63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8496300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30" name="Rectangle 7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Arrowheads="1"/>
        </xdr:cNvSpPr>
      </xdr:nvSpPr>
      <xdr:spPr bwMode="auto">
        <a:xfrm>
          <a:off x="934402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31" name="Rectangle 8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Arrowheads="1"/>
        </xdr:cNvSpPr>
      </xdr:nvSpPr>
      <xdr:spPr bwMode="auto">
        <a:xfrm>
          <a:off x="934402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32" name="Rectangle 9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Arrowheads="1"/>
        </xdr:cNvSpPr>
      </xdr:nvSpPr>
      <xdr:spPr bwMode="auto">
        <a:xfrm>
          <a:off x="934402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33" name="Rectangle 10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934402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34" name="Rectangle 52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934402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35" name="Rectangle 53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Arrowheads="1"/>
        </xdr:cNvSpPr>
      </xdr:nvSpPr>
      <xdr:spPr bwMode="auto">
        <a:xfrm>
          <a:off x="934402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36" name="Rectangle 54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934402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37" name="Rectangle 55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934402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40" name="Rectangle 7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>
          <a:spLocks noChangeArrowheads="1"/>
        </xdr:cNvSpPr>
      </xdr:nvSpPr>
      <xdr:spPr bwMode="auto">
        <a:xfrm>
          <a:off x="110394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41" name="Rectangle 8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>
          <a:spLocks noChangeArrowheads="1"/>
        </xdr:cNvSpPr>
      </xdr:nvSpPr>
      <xdr:spPr bwMode="auto">
        <a:xfrm>
          <a:off x="110394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42" name="Rectangle 9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>
          <a:spLocks noChangeArrowheads="1"/>
        </xdr:cNvSpPr>
      </xdr:nvSpPr>
      <xdr:spPr bwMode="auto">
        <a:xfrm>
          <a:off x="1103947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43" name="Rectangle 10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>
          <a:spLocks noChangeArrowheads="1"/>
        </xdr:cNvSpPr>
      </xdr:nvSpPr>
      <xdr:spPr bwMode="auto">
        <a:xfrm>
          <a:off x="1103947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44" name="Rectangle 52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>
          <a:spLocks noChangeArrowheads="1"/>
        </xdr:cNvSpPr>
      </xdr:nvSpPr>
      <xdr:spPr bwMode="auto">
        <a:xfrm>
          <a:off x="110394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45" name="Rectangle 53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>
          <a:spLocks noChangeArrowheads="1"/>
        </xdr:cNvSpPr>
      </xdr:nvSpPr>
      <xdr:spPr bwMode="auto">
        <a:xfrm>
          <a:off x="110394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46" name="Rectangle 54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>
          <a:spLocks noChangeArrowheads="1"/>
        </xdr:cNvSpPr>
      </xdr:nvSpPr>
      <xdr:spPr bwMode="auto">
        <a:xfrm>
          <a:off x="1103947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47" name="Rectangle 55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>
          <a:spLocks noChangeArrowheads="1"/>
        </xdr:cNvSpPr>
      </xdr:nvSpPr>
      <xdr:spPr bwMode="auto">
        <a:xfrm>
          <a:off x="1103947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50" name="Rectangle 7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>
          <a:spLocks noChangeArrowheads="1"/>
        </xdr:cNvSpPr>
      </xdr:nvSpPr>
      <xdr:spPr bwMode="auto">
        <a:xfrm>
          <a:off x="1273492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51" name="Rectangle 8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>
          <a:spLocks noChangeArrowheads="1"/>
        </xdr:cNvSpPr>
      </xdr:nvSpPr>
      <xdr:spPr bwMode="auto">
        <a:xfrm>
          <a:off x="1273492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52" name="Rectangle 9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>
          <a:spLocks noChangeArrowheads="1"/>
        </xdr:cNvSpPr>
      </xdr:nvSpPr>
      <xdr:spPr bwMode="auto">
        <a:xfrm>
          <a:off x="1273492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53" name="Rectangle 10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>
          <a:spLocks noChangeArrowheads="1"/>
        </xdr:cNvSpPr>
      </xdr:nvSpPr>
      <xdr:spPr bwMode="auto">
        <a:xfrm>
          <a:off x="1273492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54" name="Rectangle 52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>
          <a:spLocks noChangeArrowheads="1"/>
        </xdr:cNvSpPr>
      </xdr:nvSpPr>
      <xdr:spPr bwMode="auto">
        <a:xfrm>
          <a:off x="1273492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55" name="Rectangle 53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>
          <a:spLocks noChangeArrowheads="1"/>
        </xdr:cNvSpPr>
      </xdr:nvSpPr>
      <xdr:spPr bwMode="auto">
        <a:xfrm>
          <a:off x="1273492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56" name="Rectangle 54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>
          <a:spLocks noChangeArrowheads="1"/>
        </xdr:cNvSpPr>
      </xdr:nvSpPr>
      <xdr:spPr bwMode="auto">
        <a:xfrm>
          <a:off x="1273492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57" name="Rectangle 55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>
          <a:spLocks noChangeArrowheads="1"/>
        </xdr:cNvSpPr>
      </xdr:nvSpPr>
      <xdr:spPr bwMode="auto">
        <a:xfrm>
          <a:off x="1273492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60" name="Rectangle 7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>
          <a:spLocks noChangeArrowheads="1"/>
        </xdr:cNvSpPr>
      </xdr:nvSpPr>
      <xdr:spPr bwMode="auto">
        <a:xfrm>
          <a:off x="144303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61" name="Rectangle 8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>
          <a:spLocks noChangeArrowheads="1"/>
        </xdr:cNvSpPr>
      </xdr:nvSpPr>
      <xdr:spPr bwMode="auto">
        <a:xfrm>
          <a:off x="144303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62" name="Rectangle 9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>
          <a:spLocks noChangeArrowheads="1"/>
        </xdr:cNvSpPr>
      </xdr:nvSpPr>
      <xdr:spPr bwMode="auto">
        <a:xfrm>
          <a:off x="1443037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63" name="Rectangle 10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>
          <a:spLocks noChangeArrowheads="1"/>
        </xdr:cNvSpPr>
      </xdr:nvSpPr>
      <xdr:spPr bwMode="auto">
        <a:xfrm>
          <a:off x="14430375" y="6191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64" name="Rectangle 52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>
          <a:spLocks noChangeArrowheads="1"/>
        </xdr:cNvSpPr>
      </xdr:nvSpPr>
      <xdr:spPr bwMode="auto">
        <a:xfrm>
          <a:off x="144303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65" name="Rectangle 53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>
          <a:spLocks noChangeArrowheads="1"/>
        </xdr:cNvSpPr>
      </xdr:nvSpPr>
      <xdr:spPr bwMode="auto">
        <a:xfrm>
          <a:off x="14430375" y="5905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66" name="Rectangle 54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>
          <a:spLocks noChangeArrowheads="1"/>
        </xdr:cNvSpPr>
      </xdr:nvSpPr>
      <xdr:spPr bwMode="auto">
        <a:xfrm>
          <a:off x="1443037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67" name="Rectangle 55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>
          <a:spLocks noChangeArrowheads="1"/>
        </xdr:cNvSpPr>
      </xdr:nvSpPr>
      <xdr:spPr bwMode="auto">
        <a:xfrm>
          <a:off x="14430375" y="6191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152400</xdr:rowOff>
    </xdr:to>
    <xdr:sp macro="" textlink="">
      <xdr:nvSpPr>
        <xdr:cNvPr id="136" name="Rectangle 7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>
          <a:spLocks noChangeArrowheads="1"/>
        </xdr:cNvSpPr>
      </xdr:nvSpPr>
      <xdr:spPr bwMode="auto">
        <a:xfrm>
          <a:off x="72580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152400</xdr:rowOff>
    </xdr:to>
    <xdr:sp macro="" textlink="">
      <xdr:nvSpPr>
        <xdr:cNvPr id="137" name="Rectangle 8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>
          <a:spLocks noChangeArrowheads="1"/>
        </xdr:cNvSpPr>
      </xdr:nvSpPr>
      <xdr:spPr bwMode="auto">
        <a:xfrm>
          <a:off x="72580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114300</xdr:rowOff>
    </xdr:to>
    <xdr:sp macro="" textlink="">
      <xdr:nvSpPr>
        <xdr:cNvPr id="138" name="Rectangle 9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>
          <a:spLocks noChangeArrowheads="1"/>
        </xdr:cNvSpPr>
      </xdr:nvSpPr>
      <xdr:spPr bwMode="auto">
        <a:xfrm>
          <a:off x="725805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114300</xdr:rowOff>
    </xdr:to>
    <xdr:sp macro="" textlink="">
      <xdr:nvSpPr>
        <xdr:cNvPr id="139" name="Rectangle 10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>
          <a:spLocks noChangeArrowheads="1"/>
        </xdr:cNvSpPr>
      </xdr:nvSpPr>
      <xdr:spPr bwMode="auto">
        <a:xfrm>
          <a:off x="725805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40" name="Rectangle 11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>
          <a:spLocks noChangeArrowheads="1"/>
        </xdr:cNvSpPr>
      </xdr:nvSpPr>
      <xdr:spPr bwMode="auto">
        <a:xfrm>
          <a:off x="8105775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41" name="Rectangle 12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>
          <a:spLocks noChangeArrowheads="1"/>
        </xdr:cNvSpPr>
      </xdr:nvSpPr>
      <xdr:spPr bwMode="auto">
        <a:xfrm>
          <a:off x="8105775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114300</xdr:rowOff>
    </xdr:to>
    <xdr:sp macro="" textlink="">
      <xdr:nvSpPr>
        <xdr:cNvPr id="142" name="Rectangle 13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>
          <a:spLocks noChangeArrowheads="1"/>
        </xdr:cNvSpPr>
      </xdr:nvSpPr>
      <xdr:spPr bwMode="auto">
        <a:xfrm>
          <a:off x="8105775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114300</xdr:rowOff>
    </xdr:to>
    <xdr:sp macro="" textlink="">
      <xdr:nvSpPr>
        <xdr:cNvPr id="143" name="Rectangle 14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>
          <a:spLocks noChangeArrowheads="1"/>
        </xdr:cNvSpPr>
      </xdr:nvSpPr>
      <xdr:spPr bwMode="auto">
        <a:xfrm>
          <a:off x="8105775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44" name="Rectangle 15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>
          <a:spLocks noChangeArrowheads="1"/>
        </xdr:cNvSpPr>
      </xdr:nvSpPr>
      <xdr:spPr bwMode="auto">
        <a:xfrm>
          <a:off x="8105775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45" name="Rectangle 16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>
          <a:spLocks noChangeArrowheads="1"/>
        </xdr:cNvSpPr>
      </xdr:nvSpPr>
      <xdr:spPr bwMode="auto">
        <a:xfrm>
          <a:off x="8105775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114300</xdr:rowOff>
    </xdr:to>
    <xdr:sp macro="" textlink="">
      <xdr:nvSpPr>
        <xdr:cNvPr id="146" name="Rectangle 17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>
          <a:spLocks noChangeArrowheads="1"/>
        </xdr:cNvSpPr>
      </xdr:nvSpPr>
      <xdr:spPr bwMode="auto">
        <a:xfrm>
          <a:off x="8105775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114300</xdr:rowOff>
    </xdr:to>
    <xdr:sp macro="" textlink="">
      <xdr:nvSpPr>
        <xdr:cNvPr id="147" name="Rectangle 18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>
          <a:spLocks noChangeArrowheads="1"/>
        </xdr:cNvSpPr>
      </xdr:nvSpPr>
      <xdr:spPr bwMode="auto">
        <a:xfrm>
          <a:off x="8105775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152400</xdr:rowOff>
    </xdr:to>
    <xdr:sp macro="" textlink="">
      <xdr:nvSpPr>
        <xdr:cNvPr id="148" name="Rectangle 52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>
          <a:spLocks noChangeArrowheads="1"/>
        </xdr:cNvSpPr>
      </xdr:nvSpPr>
      <xdr:spPr bwMode="auto">
        <a:xfrm>
          <a:off x="72580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152400</xdr:rowOff>
    </xdr:to>
    <xdr:sp macro="" textlink="">
      <xdr:nvSpPr>
        <xdr:cNvPr id="149" name="Rectangle 53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>
          <a:spLocks noChangeArrowheads="1"/>
        </xdr:cNvSpPr>
      </xdr:nvSpPr>
      <xdr:spPr bwMode="auto">
        <a:xfrm>
          <a:off x="72580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142875</xdr:rowOff>
    </xdr:to>
    <xdr:sp macro="" textlink="">
      <xdr:nvSpPr>
        <xdr:cNvPr id="150" name="Rectangle 54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>
          <a:spLocks noChangeArrowheads="1"/>
        </xdr:cNvSpPr>
      </xdr:nvSpPr>
      <xdr:spPr bwMode="auto">
        <a:xfrm>
          <a:off x="725805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0</xdr:colOff>
      <xdr:row>3</xdr:row>
      <xdr:rowOff>142875</xdr:rowOff>
    </xdr:to>
    <xdr:sp macro="" textlink="">
      <xdr:nvSpPr>
        <xdr:cNvPr id="151" name="Rectangle 55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>
          <a:spLocks noChangeArrowheads="1"/>
        </xdr:cNvSpPr>
      </xdr:nvSpPr>
      <xdr:spPr bwMode="auto">
        <a:xfrm>
          <a:off x="725805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52" name="Rectangle 56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>
          <a:spLocks noChangeArrowheads="1"/>
        </xdr:cNvSpPr>
      </xdr:nvSpPr>
      <xdr:spPr bwMode="auto">
        <a:xfrm>
          <a:off x="8105775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53" name="Rectangle 57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>
          <a:spLocks noChangeArrowheads="1"/>
        </xdr:cNvSpPr>
      </xdr:nvSpPr>
      <xdr:spPr bwMode="auto">
        <a:xfrm>
          <a:off x="8105775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142875</xdr:rowOff>
    </xdr:to>
    <xdr:sp macro="" textlink="">
      <xdr:nvSpPr>
        <xdr:cNvPr id="154" name="Rectangle 58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>
          <a:spLocks noChangeArrowheads="1"/>
        </xdr:cNvSpPr>
      </xdr:nvSpPr>
      <xdr:spPr bwMode="auto">
        <a:xfrm>
          <a:off x="8105775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142875</xdr:rowOff>
    </xdr:to>
    <xdr:sp macro="" textlink="">
      <xdr:nvSpPr>
        <xdr:cNvPr id="155" name="Rectangle 59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>
          <a:spLocks noChangeArrowheads="1"/>
        </xdr:cNvSpPr>
      </xdr:nvSpPr>
      <xdr:spPr bwMode="auto">
        <a:xfrm>
          <a:off x="8105775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56" name="Rectangle 60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>
          <a:spLocks noChangeArrowheads="1"/>
        </xdr:cNvSpPr>
      </xdr:nvSpPr>
      <xdr:spPr bwMode="auto">
        <a:xfrm>
          <a:off x="8105775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152400</xdr:rowOff>
    </xdr:to>
    <xdr:sp macro="" textlink="">
      <xdr:nvSpPr>
        <xdr:cNvPr id="157" name="Rectangle 61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>
          <a:spLocks noChangeArrowheads="1"/>
        </xdr:cNvSpPr>
      </xdr:nvSpPr>
      <xdr:spPr bwMode="auto">
        <a:xfrm>
          <a:off x="8105775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142875</xdr:rowOff>
    </xdr:to>
    <xdr:sp macro="" textlink="">
      <xdr:nvSpPr>
        <xdr:cNvPr id="158" name="Rectangle 62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>
          <a:spLocks noChangeArrowheads="1"/>
        </xdr:cNvSpPr>
      </xdr:nvSpPr>
      <xdr:spPr bwMode="auto">
        <a:xfrm>
          <a:off x="8105775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962025</xdr:colOff>
      <xdr:row>3</xdr:row>
      <xdr:rowOff>0</xdr:rowOff>
    </xdr:from>
    <xdr:to>
      <xdr:col>10</xdr:col>
      <xdr:colOff>6178</xdr:colOff>
      <xdr:row>3</xdr:row>
      <xdr:rowOff>142875</xdr:rowOff>
    </xdr:to>
    <xdr:sp macro="" textlink="">
      <xdr:nvSpPr>
        <xdr:cNvPr id="159" name="Rectangle 63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>
          <a:spLocks noChangeArrowheads="1"/>
        </xdr:cNvSpPr>
      </xdr:nvSpPr>
      <xdr:spPr bwMode="auto">
        <a:xfrm>
          <a:off x="8105775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62" name="Rectangle 7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>
          <a:spLocks noChangeArrowheads="1"/>
        </xdr:cNvSpPr>
      </xdr:nvSpPr>
      <xdr:spPr bwMode="auto">
        <a:xfrm>
          <a:off x="895350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63" name="Rectangle 8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>
          <a:spLocks noChangeArrowheads="1"/>
        </xdr:cNvSpPr>
      </xdr:nvSpPr>
      <xdr:spPr bwMode="auto">
        <a:xfrm>
          <a:off x="895350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164" name="Rectangle 9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>
          <a:spLocks noChangeArrowheads="1"/>
        </xdr:cNvSpPr>
      </xdr:nvSpPr>
      <xdr:spPr bwMode="auto">
        <a:xfrm>
          <a:off x="895350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165" name="Rectangle 10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>
          <a:spLocks noChangeArrowheads="1"/>
        </xdr:cNvSpPr>
      </xdr:nvSpPr>
      <xdr:spPr bwMode="auto">
        <a:xfrm>
          <a:off x="895350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66" name="Rectangle 52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>
          <a:spLocks noChangeArrowheads="1"/>
        </xdr:cNvSpPr>
      </xdr:nvSpPr>
      <xdr:spPr bwMode="auto">
        <a:xfrm>
          <a:off x="895350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67" name="Rectangle 53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>
          <a:spLocks noChangeArrowheads="1"/>
        </xdr:cNvSpPr>
      </xdr:nvSpPr>
      <xdr:spPr bwMode="auto">
        <a:xfrm>
          <a:off x="895350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168" name="Rectangle 54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>
          <a:spLocks noChangeArrowheads="1"/>
        </xdr:cNvSpPr>
      </xdr:nvSpPr>
      <xdr:spPr bwMode="auto">
        <a:xfrm>
          <a:off x="895350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169" name="Rectangle 55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>
          <a:spLocks noChangeArrowheads="1"/>
        </xdr:cNvSpPr>
      </xdr:nvSpPr>
      <xdr:spPr bwMode="auto">
        <a:xfrm>
          <a:off x="895350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72" name="Rectangle 7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>
          <a:spLocks noChangeArrowheads="1"/>
        </xdr:cNvSpPr>
      </xdr:nvSpPr>
      <xdr:spPr bwMode="auto">
        <a:xfrm>
          <a:off x="106489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73" name="Rectangle 8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>
          <a:spLocks noChangeArrowheads="1"/>
        </xdr:cNvSpPr>
      </xdr:nvSpPr>
      <xdr:spPr bwMode="auto">
        <a:xfrm>
          <a:off x="106489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174" name="Rectangle 9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>
          <a:spLocks noChangeArrowheads="1"/>
        </xdr:cNvSpPr>
      </xdr:nvSpPr>
      <xdr:spPr bwMode="auto">
        <a:xfrm>
          <a:off x="1064895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175" name="Rectangle 10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>
          <a:spLocks noChangeArrowheads="1"/>
        </xdr:cNvSpPr>
      </xdr:nvSpPr>
      <xdr:spPr bwMode="auto">
        <a:xfrm>
          <a:off x="1064895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76" name="Rectangle 52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>
          <a:spLocks noChangeArrowheads="1"/>
        </xdr:cNvSpPr>
      </xdr:nvSpPr>
      <xdr:spPr bwMode="auto">
        <a:xfrm>
          <a:off x="106489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77" name="Rectangle 53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>
          <a:spLocks noChangeArrowheads="1"/>
        </xdr:cNvSpPr>
      </xdr:nvSpPr>
      <xdr:spPr bwMode="auto">
        <a:xfrm>
          <a:off x="106489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178" name="Rectangle 54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>
          <a:spLocks noChangeArrowheads="1"/>
        </xdr:cNvSpPr>
      </xdr:nvSpPr>
      <xdr:spPr bwMode="auto">
        <a:xfrm>
          <a:off x="1064895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179" name="Rectangle 55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>
          <a:spLocks noChangeArrowheads="1"/>
        </xdr:cNvSpPr>
      </xdr:nvSpPr>
      <xdr:spPr bwMode="auto">
        <a:xfrm>
          <a:off x="1064895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82" name="Rectangle 7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>
          <a:spLocks noChangeArrowheads="1"/>
        </xdr:cNvSpPr>
      </xdr:nvSpPr>
      <xdr:spPr bwMode="auto">
        <a:xfrm>
          <a:off x="1234440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83" name="Rectangle 8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>
          <a:spLocks noChangeArrowheads="1"/>
        </xdr:cNvSpPr>
      </xdr:nvSpPr>
      <xdr:spPr bwMode="auto">
        <a:xfrm>
          <a:off x="1234440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184" name="Rectangle 9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>
          <a:spLocks noChangeArrowheads="1"/>
        </xdr:cNvSpPr>
      </xdr:nvSpPr>
      <xdr:spPr bwMode="auto">
        <a:xfrm>
          <a:off x="1234440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185" name="Rectangle 10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>
          <a:spLocks noChangeArrowheads="1"/>
        </xdr:cNvSpPr>
      </xdr:nvSpPr>
      <xdr:spPr bwMode="auto">
        <a:xfrm>
          <a:off x="1234440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86" name="Rectangle 52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>
          <a:spLocks noChangeArrowheads="1"/>
        </xdr:cNvSpPr>
      </xdr:nvSpPr>
      <xdr:spPr bwMode="auto">
        <a:xfrm>
          <a:off x="1234440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87" name="Rectangle 53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>
          <a:spLocks noChangeArrowheads="1"/>
        </xdr:cNvSpPr>
      </xdr:nvSpPr>
      <xdr:spPr bwMode="auto">
        <a:xfrm>
          <a:off x="1234440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188" name="Rectangle 54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>
          <a:spLocks noChangeArrowheads="1"/>
        </xdr:cNvSpPr>
      </xdr:nvSpPr>
      <xdr:spPr bwMode="auto">
        <a:xfrm>
          <a:off x="1234440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189" name="Rectangle 55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>
          <a:spLocks noChangeArrowheads="1"/>
        </xdr:cNvSpPr>
      </xdr:nvSpPr>
      <xdr:spPr bwMode="auto">
        <a:xfrm>
          <a:off x="1234440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92" name="Rectangle 7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>
          <a:spLocks noChangeArrowheads="1"/>
        </xdr:cNvSpPr>
      </xdr:nvSpPr>
      <xdr:spPr bwMode="auto">
        <a:xfrm>
          <a:off x="140398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93" name="Rectangle 8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>
          <a:spLocks noChangeArrowheads="1"/>
        </xdr:cNvSpPr>
      </xdr:nvSpPr>
      <xdr:spPr bwMode="auto">
        <a:xfrm>
          <a:off x="140398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194" name="Rectangle 9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>
          <a:spLocks noChangeArrowheads="1"/>
        </xdr:cNvSpPr>
      </xdr:nvSpPr>
      <xdr:spPr bwMode="auto">
        <a:xfrm>
          <a:off x="1403985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114300</xdr:rowOff>
    </xdr:to>
    <xdr:sp macro="" textlink="">
      <xdr:nvSpPr>
        <xdr:cNvPr id="195" name="Rectangle 10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>
          <a:spLocks noChangeArrowheads="1"/>
        </xdr:cNvSpPr>
      </xdr:nvSpPr>
      <xdr:spPr bwMode="auto">
        <a:xfrm>
          <a:off x="14039850" y="6286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96" name="Rectangle 52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>
          <a:spLocks noChangeArrowheads="1"/>
        </xdr:cNvSpPr>
      </xdr:nvSpPr>
      <xdr:spPr bwMode="auto">
        <a:xfrm>
          <a:off x="140398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152400</xdr:rowOff>
    </xdr:to>
    <xdr:sp macro="" textlink="">
      <xdr:nvSpPr>
        <xdr:cNvPr id="197" name="Rectangle 53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>
          <a:spLocks noChangeArrowheads="1"/>
        </xdr:cNvSpPr>
      </xdr:nvSpPr>
      <xdr:spPr bwMode="auto">
        <a:xfrm>
          <a:off x="14039850" y="600075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198" name="Rectangle 54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>
          <a:spLocks noChangeArrowheads="1"/>
        </xdr:cNvSpPr>
      </xdr:nvSpPr>
      <xdr:spPr bwMode="auto">
        <a:xfrm>
          <a:off x="1403985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</xdr:row>
      <xdr:rowOff>0</xdr:rowOff>
    </xdr:from>
    <xdr:to>
      <xdr:col>11</xdr:col>
      <xdr:colOff>0</xdr:colOff>
      <xdr:row>3</xdr:row>
      <xdr:rowOff>142875</xdr:rowOff>
    </xdr:to>
    <xdr:sp macro="" textlink="">
      <xdr:nvSpPr>
        <xdr:cNvPr id="199" name="Rectangle 55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>
          <a:spLocks noChangeArrowheads="1"/>
        </xdr:cNvSpPr>
      </xdr:nvSpPr>
      <xdr:spPr bwMode="auto">
        <a:xfrm>
          <a:off x="14039850" y="6286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171450</xdr:colOff>
      <xdr:row>4</xdr:row>
      <xdr:rowOff>133350</xdr:rowOff>
    </xdr:from>
    <xdr:to>
      <xdr:col>5</xdr:col>
      <xdr:colOff>0</xdr:colOff>
      <xdr:row>4</xdr:row>
      <xdr:rowOff>133350</xdr:rowOff>
    </xdr:to>
    <xdr:sp macro="" textlink="" fLocksText="0">
      <xdr:nvSpPr>
        <xdr:cNvPr id="120" name="Texto 14">
          <a:extLst>
            <a:ext uri="{FF2B5EF4-FFF2-40B4-BE49-F238E27FC236}">
              <a16:creationId xmlns:a16="http://schemas.microsoft.com/office/drawing/2014/main" id="{057C5230-02DC-4AED-B4BC-7642A1F87468}"/>
            </a:ext>
          </a:extLst>
        </xdr:cNvPr>
        <xdr:cNvSpPr txBox="1">
          <a:spLocks noChangeArrowheads="1"/>
        </xdr:cNvSpPr>
      </xdr:nvSpPr>
      <xdr:spPr bwMode="auto">
        <a:xfrm>
          <a:off x="8467725" y="952500"/>
          <a:ext cx="6762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55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Bernardo Ferrán</a:t>
          </a:r>
          <a:r>
            <a:rPr lang="es-ES" sz="855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 fLocksWithSheet="0"/>
  </xdr:twoCellAnchor>
  <xdr:twoCellAnchor>
    <xdr:from>
      <xdr:col>4</xdr:col>
      <xdr:colOff>190500</xdr:colOff>
      <xdr:row>4</xdr:row>
      <xdr:rowOff>133350</xdr:rowOff>
    </xdr:from>
    <xdr:to>
      <xdr:col>5</xdr:col>
      <xdr:colOff>0</xdr:colOff>
      <xdr:row>4</xdr:row>
      <xdr:rowOff>133350</xdr:rowOff>
    </xdr:to>
    <xdr:sp macro="" textlink="" fLocksText="0">
      <xdr:nvSpPr>
        <xdr:cNvPr id="121" name="Texto 14">
          <a:extLst>
            <a:ext uri="{FF2B5EF4-FFF2-40B4-BE49-F238E27FC236}">
              <a16:creationId xmlns:a16="http://schemas.microsoft.com/office/drawing/2014/main" id="{E71B6062-E58E-4950-9A60-B615E22EC886}"/>
            </a:ext>
          </a:extLst>
        </xdr:cNvPr>
        <xdr:cNvSpPr txBox="1">
          <a:spLocks noChangeArrowheads="1"/>
        </xdr:cNvSpPr>
      </xdr:nvSpPr>
      <xdr:spPr bwMode="auto">
        <a:xfrm>
          <a:off x="8486775" y="952500"/>
          <a:ext cx="6572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55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Jorge Giordani</a:t>
          </a:r>
          <a:r>
            <a:rPr lang="es-ES" sz="855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 fLocksWithSheet="0"/>
  </xdr:twoCellAnchor>
  <xdr:twoCellAnchor editAs="oneCell">
    <xdr:from>
      <xdr:col>4</xdr:col>
      <xdr:colOff>0</xdr:colOff>
      <xdr:row>4</xdr:row>
      <xdr:rowOff>0</xdr:rowOff>
    </xdr:from>
    <xdr:to>
      <xdr:col>4</xdr:col>
      <xdr:colOff>0</xdr:colOff>
      <xdr:row>4</xdr:row>
      <xdr:rowOff>152400</xdr:rowOff>
    </xdr:to>
    <xdr:sp macro="" textlink="">
      <xdr:nvSpPr>
        <xdr:cNvPr id="122" name="Rectangle 7">
          <a:extLst>
            <a:ext uri="{FF2B5EF4-FFF2-40B4-BE49-F238E27FC236}">
              <a16:creationId xmlns:a16="http://schemas.microsoft.com/office/drawing/2014/main" id="{842867CF-3150-4860-9976-783E23790A8C}"/>
            </a:ext>
          </a:extLst>
        </xdr:cNvPr>
        <xdr:cNvSpPr>
          <a:spLocks noChangeArrowheads="1"/>
        </xdr:cNvSpPr>
      </xdr:nvSpPr>
      <xdr:spPr bwMode="auto">
        <a:xfrm>
          <a:off x="8296275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0</xdr:colOff>
      <xdr:row>4</xdr:row>
      <xdr:rowOff>152400</xdr:rowOff>
    </xdr:to>
    <xdr:sp macro="" textlink="">
      <xdr:nvSpPr>
        <xdr:cNvPr id="123" name="Rectangle 8">
          <a:extLst>
            <a:ext uri="{FF2B5EF4-FFF2-40B4-BE49-F238E27FC236}">
              <a16:creationId xmlns:a16="http://schemas.microsoft.com/office/drawing/2014/main" id="{11823DE1-1D79-42D2-98D9-655F0739117F}"/>
            </a:ext>
          </a:extLst>
        </xdr:cNvPr>
        <xdr:cNvSpPr>
          <a:spLocks noChangeArrowheads="1"/>
        </xdr:cNvSpPr>
      </xdr:nvSpPr>
      <xdr:spPr bwMode="auto">
        <a:xfrm>
          <a:off x="8296275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28575</xdr:rowOff>
    </xdr:from>
    <xdr:to>
      <xdr:col>4</xdr:col>
      <xdr:colOff>0</xdr:colOff>
      <xdr:row>4</xdr:row>
      <xdr:rowOff>142875</xdr:rowOff>
    </xdr:to>
    <xdr:sp macro="" textlink="">
      <xdr:nvSpPr>
        <xdr:cNvPr id="124" name="Rectangle 9">
          <a:extLst>
            <a:ext uri="{FF2B5EF4-FFF2-40B4-BE49-F238E27FC236}">
              <a16:creationId xmlns:a16="http://schemas.microsoft.com/office/drawing/2014/main" id="{C7F3E382-2F0D-45A6-B67F-8B66955D8FB0}"/>
            </a:ext>
          </a:extLst>
        </xdr:cNvPr>
        <xdr:cNvSpPr>
          <a:spLocks noChangeArrowheads="1"/>
        </xdr:cNvSpPr>
      </xdr:nvSpPr>
      <xdr:spPr bwMode="auto">
        <a:xfrm>
          <a:off x="8296275" y="8477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28575</xdr:rowOff>
    </xdr:from>
    <xdr:to>
      <xdr:col>4</xdr:col>
      <xdr:colOff>0</xdr:colOff>
      <xdr:row>4</xdr:row>
      <xdr:rowOff>142875</xdr:rowOff>
    </xdr:to>
    <xdr:sp macro="" textlink="">
      <xdr:nvSpPr>
        <xdr:cNvPr id="125" name="Rectangle 10">
          <a:extLst>
            <a:ext uri="{FF2B5EF4-FFF2-40B4-BE49-F238E27FC236}">
              <a16:creationId xmlns:a16="http://schemas.microsoft.com/office/drawing/2014/main" id="{49757E8A-B88E-45D9-9E0C-D253D8891B2C}"/>
            </a:ext>
          </a:extLst>
        </xdr:cNvPr>
        <xdr:cNvSpPr>
          <a:spLocks noChangeArrowheads="1"/>
        </xdr:cNvSpPr>
      </xdr:nvSpPr>
      <xdr:spPr bwMode="auto">
        <a:xfrm>
          <a:off x="8296275" y="8477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6006</xdr:colOff>
      <xdr:row>4</xdr:row>
      <xdr:rowOff>152400</xdr:rowOff>
    </xdr:to>
    <xdr:sp macro="" textlink="">
      <xdr:nvSpPr>
        <xdr:cNvPr id="126" name="Rectangle 11">
          <a:extLst>
            <a:ext uri="{FF2B5EF4-FFF2-40B4-BE49-F238E27FC236}">
              <a16:creationId xmlns:a16="http://schemas.microsoft.com/office/drawing/2014/main" id="{0F390721-E1E7-4EB2-B1F3-CAF3880E356F}"/>
            </a:ext>
          </a:extLst>
        </xdr:cNvPr>
        <xdr:cNvSpPr>
          <a:spLocks noChangeArrowheads="1"/>
        </xdr:cNvSpPr>
      </xdr:nvSpPr>
      <xdr:spPr bwMode="auto">
        <a:xfrm>
          <a:off x="9144000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6006</xdr:colOff>
      <xdr:row>4</xdr:row>
      <xdr:rowOff>152400</xdr:rowOff>
    </xdr:to>
    <xdr:sp macro="" textlink="">
      <xdr:nvSpPr>
        <xdr:cNvPr id="127" name="Rectangle 12">
          <a:extLst>
            <a:ext uri="{FF2B5EF4-FFF2-40B4-BE49-F238E27FC236}">
              <a16:creationId xmlns:a16="http://schemas.microsoft.com/office/drawing/2014/main" id="{38322920-1C0C-43D0-8387-82DBA4306B55}"/>
            </a:ext>
          </a:extLst>
        </xdr:cNvPr>
        <xdr:cNvSpPr>
          <a:spLocks noChangeArrowheads="1"/>
        </xdr:cNvSpPr>
      </xdr:nvSpPr>
      <xdr:spPr bwMode="auto">
        <a:xfrm>
          <a:off x="9144000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6006</xdr:colOff>
      <xdr:row>4</xdr:row>
      <xdr:rowOff>142875</xdr:rowOff>
    </xdr:to>
    <xdr:sp macro="" textlink="">
      <xdr:nvSpPr>
        <xdr:cNvPr id="128" name="Rectangle 13">
          <a:extLst>
            <a:ext uri="{FF2B5EF4-FFF2-40B4-BE49-F238E27FC236}">
              <a16:creationId xmlns:a16="http://schemas.microsoft.com/office/drawing/2014/main" id="{4D595E9D-2243-49DB-9536-CE19E515E9B4}"/>
            </a:ext>
          </a:extLst>
        </xdr:cNvPr>
        <xdr:cNvSpPr>
          <a:spLocks noChangeArrowheads="1"/>
        </xdr:cNvSpPr>
      </xdr:nvSpPr>
      <xdr:spPr bwMode="auto">
        <a:xfrm>
          <a:off x="9144000" y="8477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6006</xdr:colOff>
      <xdr:row>4</xdr:row>
      <xdr:rowOff>142875</xdr:rowOff>
    </xdr:to>
    <xdr:sp macro="" textlink="">
      <xdr:nvSpPr>
        <xdr:cNvPr id="129" name="Rectangle 14">
          <a:extLst>
            <a:ext uri="{FF2B5EF4-FFF2-40B4-BE49-F238E27FC236}">
              <a16:creationId xmlns:a16="http://schemas.microsoft.com/office/drawing/2014/main" id="{90E50676-77E4-4181-82D9-DE551E5F9D1D}"/>
            </a:ext>
          </a:extLst>
        </xdr:cNvPr>
        <xdr:cNvSpPr>
          <a:spLocks noChangeArrowheads="1"/>
        </xdr:cNvSpPr>
      </xdr:nvSpPr>
      <xdr:spPr bwMode="auto">
        <a:xfrm>
          <a:off x="9144000" y="8477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6006</xdr:colOff>
      <xdr:row>4</xdr:row>
      <xdr:rowOff>152400</xdr:rowOff>
    </xdr:to>
    <xdr:sp macro="" textlink="">
      <xdr:nvSpPr>
        <xdr:cNvPr id="130" name="Rectangle 15">
          <a:extLst>
            <a:ext uri="{FF2B5EF4-FFF2-40B4-BE49-F238E27FC236}">
              <a16:creationId xmlns:a16="http://schemas.microsoft.com/office/drawing/2014/main" id="{903ADF36-6D8F-42E3-96C4-3D626C4A166C}"/>
            </a:ext>
          </a:extLst>
        </xdr:cNvPr>
        <xdr:cNvSpPr>
          <a:spLocks noChangeArrowheads="1"/>
        </xdr:cNvSpPr>
      </xdr:nvSpPr>
      <xdr:spPr bwMode="auto">
        <a:xfrm>
          <a:off x="9144000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6006</xdr:colOff>
      <xdr:row>4</xdr:row>
      <xdr:rowOff>152400</xdr:rowOff>
    </xdr:to>
    <xdr:sp macro="" textlink="">
      <xdr:nvSpPr>
        <xdr:cNvPr id="131" name="Rectangle 16">
          <a:extLst>
            <a:ext uri="{FF2B5EF4-FFF2-40B4-BE49-F238E27FC236}">
              <a16:creationId xmlns:a16="http://schemas.microsoft.com/office/drawing/2014/main" id="{07CB9D90-65C9-4CF1-9596-1F2682B1898F}"/>
            </a:ext>
          </a:extLst>
        </xdr:cNvPr>
        <xdr:cNvSpPr>
          <a:spLocks noChangeArrowheads="1"/>
        </xdr:cNvSpPr>
      </xdr:nvSpPr>
      <xdr:spPr bwMode="auto">
        <a:xfrm>
          <a:off x="9144000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6006</xdr:colOff>
      <xdr:row>4</xdr:row>
      <xdr:rowOff>142875</xdr:rowOff>
    </xdr:to>
    <xdr:sp macro="" textlink="">
      <xdr:nvSpPr>
        <xdr:cNvPr id="132" name="Rectangle 17">
          <a:extLst>
            <a:ext uri="{FF2B5EF4-FFF2-40B4-BE49-F238E27FC236}">
              <a16:creationId xmlns:a16="http://schemas.microsoft.com/office/drawing/2014/main" id="{793EF554-0B70-47B7-9AD7-8533B7BC1349}"/>
            </a:ext>
          </a:extLst>
        </xdr:cNvPr>
        <xdr:cNvSpPr>
          <a:spLocks noChangeArrowheads="1"/>
        </xdr:cNvSpPr>
      </xdr:nvSpPr>
      <xdr:spPr bwMode="auto">
        <a:xfrm>
          <a:off x="9144000" y="8477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6006</xdr:colOff>
      <xdr:row>4</xdr:row>
      <xdr:rowOff>142875</xdr:rowOff>
    </xdr:to>
    <xdr:sp macro="" textlink="">
      <xdr:nvSpPr>
        <xdr:cNvPr id="133" name="Rectangle 18">
          <a:extLst>
            <a:ext uri="{FF2B5EF4-FFF2-40B4-BE49-F238E27FC236}">
              <a16:creationId xmlns:a16="http://schemas.microsoft.com/office/drawing/2014/main" id="{84840F33-BC0F-415E-B534-6A25A5D7AE46}"/>
            </a:ext>
          </a:extLst>
        </xdr:cNvPr>
        <xdr:cNvSpPr>
          <a:spLocks noChangeArrowheads="1"/>
        </xdr:cNvSpPr>
      </xdr:nvSpPr>
      <xdr:spPr bwMode="auto">
        <a:xfrm>
          <a:off x="9144000" y="8477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0</xdr:colOff>
      <xdr:row>4</xdr:row>
      <xdr:rowOff>152400</xdr:rowOff>
    </xdr:to>
    <xdr:sp macro="" textlink="">
      <xdr:nvSpPr>
        <xdr:cNvPr id="160" name="Rectangle 52">
          <a:extLst>
            <a:ext uri="{FF2B5EF4-FFF2-40B4-BE49-F238E27FC236}">
              <a16:creationId xmlns:a16="http://schemas.microsoft.com/office/drawing/2014/main" id="{7157F3CB-9B73-4256-9515-329CCC2A4713}"/>
            </a:ext>
          </a:extLst>
        </xdr:cNvPr>
        <xdr:cNvSpPr>
          <a:spLocks noChangeArrowheads="1"/>
        </xdr:cNvSpPr>
      </xdr:nvSpPr>
      <xdr:spPr bwMode="auto">
        <a:xfrm>
          <a:off x="8296275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0</xdr:colOff>
      <xdr:row>4</xdr:row>
      <xdr:rowOff>152400</xdr:rowOff>
    </xdr:to>
    <xdr:sp macro="" textlink="">
      <xdr:nvSpPr>
        <xdr:cNvPr id="161" name="Rectangle 53">
          <a:extLst>
            <a:ext uri="{FF2B5EF4-FFF2-40B4-BE49-F238E27FC236}">
              <a16:creationId xmlns:a16="http://schemas.microsoft.com/office/drawing/2014/main" id="{3622D4D5-8A67-4700-AAAF-E4E54219C7BD}"/>
            </a:ext>
          </a:extLst>
        </xdr:cNvPr>
        <xdr:cNvSpPr>
          <a:spLocks noChangeArrowheads="1"/>
        </xdr:cNvSpPr>
      </xdr:nvSpPr>
      <xdr:spPr bwMode="auto">
        <a:xfrm>
          <a:off x="8296275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28575</xdr:rowOff>
    </xdr:from>
    <xdr:to>
      <xdr:col>4</xdr:col>
      <xdr:colOff>0</xdr:colOff>
      <xdr:row>4</xdr:row>
      <xdr:rowOff>171450</xdr:rowOff>
    </xdr:to>
    <xdr:sp macro="" textlink="">
      <xdr:nvSpPr>
        <xdr:cNvPr id="170" name="Rectangle 54">
          <a:extLst>
            <a:ext uri="{FF2B5EF4-FFF2-40B4-BE49-F238E27FC236}">
              <a16:creationId xmlns:a16="http://schemas.microsoft.com/office/drawing/2014/main" id="{165CF305-8C50-437E-9B76-A89664F0DDBD}"/>
            </a:ext>
          </a:extLst>
        </xdr:cNvPr>
        <xdr:cNvSpPr>
          <a:spLocks noChangeArrowheads="1"/>
        </xdr:cNvSpPr>
      </xdr:nvSpPr>
      <xdr:spPr bwMode="auto">
        <a:xfrm>
          <a:off x="8296275" y="8477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28575</xdr:rowOff>
    </xdr:from>
    <xdr:to>
      <xdr:col>4</xdr:col>
      <xdr:colOff>0</xdr:colOff>
      <xdr:row>4</xdr:row>
      <xdr:rowOff>171450</xdr:rowOff>
    </xdr:to>
    <xdr:sp macro="" textlink="">
      <xdr:nvSpPr>
        <xdr:cNvPr id="171" name="Rectangle 55">
          <a:extLst>
            <a:ext uri="{FF2B5EF4-FFF2-40B4-BE49-F238E27FC236}">
              <a16:creationId xmlns:a16="http://schemas.microsoft.com/office/drawing/2014/main" id="{871C23D0-2C7F-40CA-99D5-04262D5895D6}"/>
            </a:ext>
          </a:extLst>
        </xdr:cNvPr>
        <xdr:cNvSpPr>
          <a:spLocks noChangeArrowheads="1"/>
        </xdr:cNvSpPr>
      </xdr:nvSpPr>
      <xdr:spPr bwMode="auto">
        <a:xfrm>
          <a:off x="8296275" y="8477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6006</xdr:colOff>
      <xdr:row>4</xdr:row>
      <xdr:rowOff>152400</xdr:rowOff>
    </xdr:to>
    <xdr:sp macro="" textlink="">
      <xdr:nvSpPr>
        <xdr:cNvPr id="180" name="Rectangle 56">
          <a:extLst>
            <a:ext uri="{FF2B5EF4-FFF2-40B4-BE49-F238E27FC236}">
              <a16:creationId xmlns:a16="http://schemas.microsoft.com/office/drawing/2014/main" id="{3775F969-789E-4D18-B3F6-CC820649069E}"/>
            </a:ext>
          </a:extLst>
        </xdr:cNvPr>
        <xdr:cNvSpPr>
          <a:spLocks noChangeArrowheads="1"/>
        </xdr:cNvSpPr>
      </xdr:nvSpPr>
      <xdr:spPr bwMode="auto">
        <a:xfrm>
          <a:off x="9144000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6006</xdr:colOff>
      <xdr:row>4</xdr:row>
      <xdr:rowOff>152400</xdr:rowOff>
    </xdr:to>
    <xdr:sp macro="" textlink="">
      <xdr:nvSpPr>
        <xdr:cNvPr id="181" name="Rectangle 57">
          <a:extLst>
            <a:ext uri="{FF2B5EF4-FFF2-40B4-BE49-F238E27FC236}">
              <a16:creationId xmlns:a16="http://schemas.microsoft.com/office/drawing/2014/main" id="{6EB1D2EB-E12B-4E0B-B29C-4791D13F96F2}"/>
            </a:ext>
          </a:extLst>
        </xdr:cNvPr>
        <xdr:cNvSpPr>
          <a:spLocks noChangeArrowheads="1"/>
        </xdr:cNvSpPr>
      </xdr:nvSpPr>
      <xdr:spPr bwMode="auto">
        <a:xfrm>
          <a:off x="9144000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6006</xdr:colOff>
      <xdr:row>4</xdr:row>
      <xdr:rowOff>171450</xdr:rowOff>
    </xdr:to>
    <xdr:sp macro="" textlink="">
      <xdr:nvSpPr>
        <xdr:cNvPr id="190" name="Rectangle 58">
          <a:extLst>
            <a:ext uri="{FF2B5EF4-FFF2-40B4-BE49-F238E27FC236}">
              <a16:creationId xmlns:a16="http://schemas.microsoft.com/office/drawing/2014/main" id="{E72FA2A4-5D6E-4158-AC5E-DD2C9211FA1F}"/>
            </a:ext>
          </a:extLst>
        </xdr:cNvPr>
        <xdr:cNvSpPr>
          <a:spLocks noChangeArrowheads="1"/>
        </xdr:cNvSpPr>
      </xdr:nvSpPr>
      <xdr:spPr bwMode="auto">
        <a:xfrm>
          <a:off x="9144000" y="8477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6006</xdr:colOff>
      <xdr:row>4</xdr:row>
      <xdr:rowOff>171450</xdr:rowOff>
    </xdr:to>
    <xdr:sp macro="" textlink="">
      <xdr:nvSpPr>
        <xdr:cNvPr id="191" name="Rectangle 59">
          <a:extLst>
            <a:ext uri="{FF2B5EF4-FFF2-40B4-BE49-F238E27FC236}">
              <a16:creationId xmlns:a16="http://schemas.microsoft.com/office/drawing/2014/main" id="{D2DF6CC1-BFD4-46F5-BF13-83928AC5AFF8}"/>
            </a:ext>
          </a:extLst>
        </xdr:cNvPr>
        <xdr:cNvSpPr>
          <a:spLocks noChangeArrowheads="1"/>
        </xdr:cNvSpPr>
      </xdr:nvSpPr>
      <xdr:spPr bwMode="auto">
        <a:xfrm>
          <a:off x="9144000" y="8477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6006</xdr:colOff>
      <xdr:row>4</xdr:row>
      <xdr:rowOff>152400</xdr:rowOff>
    </xdr:to>
    <xdr:sp macro="" textlink="">
      <xdr:nvSpPr>
        <xdr:cNvPr id="201" name="Rectangle 60">
          <a:extLst>
            <a:ext uri="{FF2B5EF4-FFF2-40B4-BE49-F238E27FC236}">
              <a16:creationId xmlns:a16="http://schemas.microsoft.com/office/drawing/2014/main" id="{77E16329-7C97-4A3C-96CC-DA8E7C6A676C}"/>
            </a:ext>
          </a:extLst>
        </xdr:cNvPr>
        <xdr:cNvSpPr>
          <a:spLocks noChangeArrowheads="1"/>
        </xdr:cNvSpPr>
      </xdr:nvSpPr>
      <xdr:spPr bwMode="auto">
        <a:xfrm>
          <a:off x="9144000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0</xdr:rowOff>
    </xdr:from>
    <xdr:to>
      <xdr:col>5</xdr:col>
      <xdr:colOff>6006</xdr:colOff>
      <xdr:row>4</xdr:row>
      <xdr:rowOff>152400</xdr:rowOff>
    </xdr:to>
    <xdr:sp macro="" textlink="">
      <xdr:nvSpPr>
        <xdr:cNvPr id="202" name="Rectangle 61">
          <a:extLst>
            <a:ext uri="{FF2B5EF4-FFF2-40B4-BE49-F238E27FC236}">
              <a16:creationId xmlns:a16="http://schemas.microsoft.com/office/drawing/2014/main" id="{C79CC89A-3298-42C9-98E0-BA4AD16C984D}"/>
            </a:ext>
          </a:extLst>
        </xdr:cNvPr>
        <xdr:cNvSpPr>
          <a:spLocks noChangeArrowheads="1"/>
        </xdr:cNvSpPr>
      </xdr:nvSpPr>
      <xdr:spPr bwMode="auto">
        <a:xfrm>
          <a:off x="9144000" y="819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6006</xdr:colOff>
      <xdr:row>4</xdr:row>
      <xdr:rowOff>171450</xdr:rowOff>
    </xdr:to>
    <xdr:sp macro="" textlink="">
      <xdr:nvSpPr>
        <xdr:cNvPr id="203" name="Rectangle 62">
          <a:extLst>
            <a:ext uri="{FF2B5EF4-FFF2-40B4-BE49-F238E27FC236}">
              <a16:creationId xmlns:a16="http://schemas.microsoft.com/office/drawing/2014/main" id="{C8542EEB-5300-4C57-882D-9B52A18EAC57}"/>
            </a:ext>
          </a:extLst>
        </xdr:cNvPr>
        <xdr:cNvSpPr>
          <a:spLocks noChangeArrowheads="1"/>
        </xdr:cNvSpPr>
      </xdr:nvSpPr>
      <xdr:spPr bwMode="auto">
        <a:xfrm>
          <a:off x="9144000" y="8477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962025</xdr:colOff>
      <xdr:row>4</xdr:row>
      <xdr:rowOff>28575</xdr:rowOff>
    </xdr:from>
    <xdr:to>
      <xdr:col>5</xdr:col>
      <xdr:colOff>6006</xdr:colOff>
      <xdr:row>4</xdr:row>
      <xdr:rowOff>171450</xdr:rowOff>
    </xdr:to>
    <xdr:sp macro="" textlink="">
      <xdr:nvSpPr>
        <xdr:cNvPr id="204" name="Rectangle 63">
          <a:extLst>
            <a:ext uri="{FF2B5EF4-FFF2-40B4-BE49-F238E27FC236}">
              <a16:creationId xmlns:a16="http://schemas.microsoft.com/office/drawing/2014/main" id="{77A91D00-8F7B-45CF-9F16-FF57E92814C9}"/>
            </a:ext>
          </a:extLst>
        </xdr:cNvPr>
        <xdr:cNvSpPr>
          <a:spLocks noChangeArrowheads="1"/>
        </xdr:cNvSpPr>
      </xdr:nvSpPr>
      <xdr:spPr bwMode="auto">
        <a:xfrm>
          <a:off x="9144000" y="8477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7"/>
  <sheetViews>
    <sheetView topLeftCell="A30" zoomScaleNormal="100" workbookViewId="0">
      <selection activeCell="K43" sqref="K43"/>
    </sheetView>
  </sheetViews>
  <sheetFormatPr baseColWidth="10" defaultRowHeight="14.25" x14ac:dyDescent="0.2"/>
  <cols>
    <col min="1" max="1" width="56.5703125" style="32" bestFit="1" customWidth="1"/>
    <col min="2" max="2" width="16.42578125" style="47" bestFit="1" customWidth="1"/>
    <col min="3" max="3" width="7.7109375" style="47" customWidth="1"/>
    <col min="4" max="4" width="14.7109375" style="47" customWidth="1"/>
    <col min="5" max="5" width="7.7109375" style="47" customWidth="1"/>
    <col min="6" max="6" width="13.7109375" style="47" bestFit="1" customWidth="1"/>
    <col min="7" max="7" width="7.7109375" style="47" bestFit="1" customWidth="1"/>
    <col min="8" max="8" width="10.140625" style="47" bestFit="1" customWidth="1"/>
    <col min="9" max="9" width="7.7109375" style="47" bestFit="1" customWidth="1"/>
    <col min="10" max="10" width="11.42578125" style="47"/>
    <col min="11" max="11" width="19.5703125" style="377" customWidth="1"/>
    <col min="12" max="12" width="12.42578125" style="314" customWidth="1"/>
    <col min="13" max="13" width="16.42578125" style="314" customWidth="1"/>
    <col min="14" max="14" width="12.5703125" style="314" customWidth="1"/>
    <col min="15" max="16384" width="11.42578125" style="32"/>
  </cols>
  <sheetData>
    <row r="1" spans="1:13" ht="18" x14ac:dyDescent="0.25">
      <c r="A1" s="59" t="s">
        <v>0</v>
      </c>
      <c r="M1" s="314" t="s">
        <v>220</v>
      </c>
    </row>
    <row r="2" spans="1:13" ht="15" x14ac:dyDescent="0.25">
      <c r="A2" s="31" t="s">
        <v>215</v>
      </c>
    </row>
    <row r="3" spans="1:13" x14ac:dyDescent="0.2">
      <c r="A3" s="411" t="s">
        <v>95</v>
      </c>
    </row>
    <row r="5" spans="1:13" ht="15" thickBot="1" x14ac:dyDescent="0.25"/>
    <row r="6" spans="1:13" ht="18.75" thickBot="1" x14ac:dyDescent="0.3">
      <c r="A6" s="33" t="s">
        <v>3</v>
      </c>
      <c r="B6" s="595" t="s">
        <v>132</v>
      </c>
      <c r="C6" s="596"/>
      <c r="D6" s="596"/>
      <c r="E6" s="597"/>
      <c r="F6" s="595" t="s">
        <v>133</v>
      </c>
      <c r="G6" s="596"/>
      <c r="H6" s="596"/>
      <c r="I6" s="597"/>
    </row>
    <row r="7" spans="1:13" x14ac:dyDescent="0.2">
      <c r="A7" s="16"/>
      <c r="B7" s="592" t="s">
        <v>1</v>
      </c>
      <c r="C7" s="593"/>
      <c r="D7" s="592" t="s">
        <v>2</v>
      </c>
      <c r="E7" s="594"/>
      <c r="F7" s="592" t="s">
        <v>1</v>
      </c>
      <c r="G7" s="593"/>
      <c r="H7" s="598" t="s">
        <v>2</v>
      </c>
      <c r="I7" s="599"/>
      <c r="J7" s="48"/>
      <c r="K7" s="92"/>
    </row>
    <row r="8" spans="1:13" ht="21" thickBot="1" x14ac:dyDescent="0.35">
      <c r="A8" s="3" t="s">
        <v>4</v>
      </c>
      <c r="B8" s="134" t="s">
        <v>140</v>
      </c>
      <c r="C8" s="412" t="s">
        <v>142</v>
      </c>
      <c r="D8" s="134" t="s">
        <v>140</v>
      </c>
      <c r="E8" s="280" t="s">
        <v>142</v>
      </c>
      <c r="F8" s="134" t="s">
        <v>140</v>
      </c>
      <c r="G8" s="412" t="s">
        <v>142</v>
      </c>
      <c r="H8" s="423" t="s">
        <v>140</v>
      </c>
      <c r="I8" s="424" t="s">
        <v>142</v>
      </c>
      <c r="J8" s="48"/>
      <c r="K8" s="92"/>
    </row>
    <row r="9" spans="1:13" ht="18" x14ac:dyDescent="0.25">
      <c r="A9" s="4"/>
      <c r="B9" s="67"/>
      <c r="C9" s="60"/>
      <c r="D9" s="67"/>
      <c r="E9" s="68"/>
      <c r="F9" s="67"/>
      <c r="G9" s="60"/>
      <c r="H9" s="373"/>
      <c r="I9" s="425"/>
    </row>
    <row r="10" spans="1:13" ht="18" x14ac:dyDescent="0.25">
      <c r="A10" s="7" t="s">
        <v>6</v>
      </c>
      <c r="B10" s="67"/>
      <c r="C10" s="60"/>
      <c r="D10" s="67"/>
      <c r="E10" s="68"/>
      <c r="F10" s="67"/>
      <c r="G10" s="60"/>
      <c r="H10" s="373"/>
      <c r="I10" s="425"/>
    </row>
    <row r="11" spans="1:13" ht="18" x14ac:dyDescent="0.25">
      <c r="A11" s="4"/>
      <c r="B11" s="67"/>
      <c r="C11" s="60"/>
      <c r="D11" s="67"/>
      <c r="E11" s="68"/>
      <c r="F11" s="67"/>
      <c r="G11" s="60"/>
      <c r="H11" s="373"/>
      <c r="I11" s="425"/>
    </row>
    <row r="12" spans="1:13" ht="15.75" x14ac:dyDescent="0.25">
      <c r="A12" s="10" t="s">
        <v>79</v>
      </c>
      <c r="B12" s="67"/>
      <c r="C12" s="60"/>
      <c r="D12" s="67"/>
      <c r="E12" s="68"/>
      <c r="F12" s="67"/>
      <c r="G12" s="60"/>
      <c r="H12" s="373"/>
      <c r="I12" s="425"/>
    </row>
    <row r="13" spans="1:13" ht="15" x14ac:dyDescent="0.2">
      <c r="A13" s="13" t="s">
        <v>80</v>
      </c>
      <c r="B13" s="67">
        <v>43260383392</v>
      </c>
      <c r="C13" s="400">
        <f>B13/B$53*100</f>
        <v>2.0511882378339554</v>
      </c>
      <c r="D13" s="67">
        <v>16877943805</v>
      </c>
      <c r="E13" s="413">
        <f t="shared" ref="E13:E19" si="0">D13/D$53*100</f>
        <v>5.5717996240373635</v>
      </c>
      <c r="F13" s="67">
        <v>1258186471</v>
      </c>
      <c r="G13" s="400">
        <f t="shared" ref="G13:G19" si="1">F13/F$53*100</f>
        <v>4.6328400800598963</v>
      </c>
      <c r="H13" s="373">
        <v>890987</v>
      </c>
      <c r="I13" s="427">
        <f t="shared" ref="I13:I19" si="2">H13/H$53*100</f>
        <v>1.5343969367823889</v>
      </c>
    </row>
    <row r="14" spans="1:13" ht="15" x14ac:dyDescent="0.2">
      <c r="A14" s="13" t="s">
        <v>10</v>
      </c>
      <c r="B14" s="373">
        <v>753786361</v>
      </c>
      <c r="C14" s="400">
        <f t="shared" ref="C14:C19" si="3">B14/B$53*100</f>
        <v>3.5740730809352597E-2</v>
      </c>
      <c r="D14" s="67">
        <v>213972320</v>
      </c>
      <c r="E14" s="413">
        <f t="shared" si="0"/>
        <v>7.0637211849065185E-2</v>
      </c>
      <c r="F14" s="67">
        <v>28505915</v>
      </c>
      <c r="G14" s="400">
        <f t="shared" si="1"/>
        <v>0.10496325351981996</v>
      </c>
      <c r="H14" s="373">
        <v>91549</v>
      </c>
      <c r="I14" s="427">
        <f t="shared" si="2"/>
        <v>0.15765943292718179</v>
      </c>
    </row>
    <row r="15" spans="1:13" ht="15" x14ac:dyDescent="0.2">
      <c r="A15" s="13" t="s">
        <v>81</v>
      </c>
      <c r="B15" s="67">
        <v>24074537570</v>
      </c>
      <c r="C15" s="400">
        <f t="shared" si="3"/>
        <v>1.1414926180244531</v>
      </c>
      <c r="D15" s="67">
        <v>3445921445</v>
      </c>
      <c r="E15" s="413">
        <f t="shared" si="0"/>
        <v>1.1375783705373752</v>
      </c>
      <c r="F15" s="67">
        <v>295956127</v>
      </c>
      <c r="G15" s="400">
        <f t="shared" si="1"/>
        <v>1.0897569149786992</v>
      </c>
      <c r="H15" s="373">
        <v>523318</v>
      </c>
      <c r="I15" s="427">
        <f t="shared" si="2"/>
        <v>0.90122250511296587</v>
      </c>
    </row>
    <row r="16" spans="1:13" ht="15" x14ac:dyDescent="0.2">
      <c r="A16" s="14" t="s">
        <v>82</v>
      </c>
      <c r="B16" s="67">
        <v>219154909173</v>
      </c>
      <c r="C16" s="400">
        <f t="shared" si="3"/>
        <v>10.391215627607131</v>
      </c>
      <c r="D16" s="67">
        <v>30262203839</v>
      </c>
      <c r="E16" s="413">
        <f t="shared" si="0"/>
        <v>9.9902534290184679</v>
      </c>
      <c r="F16" s="67">
        <v>3189248191</v>
      </c>
      <c r="G16" s="400">
        <f t="shared" si="1"/>
        <v>11.74331244619091</v>
      </c>
      <c r="H16" s="373">
        <v>6477204</v>
      </c>
      <c r="I16" s="427">
        <f t="shared" si="2"/>
        <v>11.154598188878891</v>
      </c>
    </row>
    <row r="17" spans="1:14" ht="15" x14ac:dyDescent="0.2">
      <c r="A17" s="13" t="s">
        <v>14</v>
      </c>
      <c r="B17" s="67"/>
      <c r="C17" s="400">
        <f t="shared" si="3"/>
        <v>0</v>
      </c>
      <c r="D17" s="67"/>
      <c r="E17" s="413">
        <f t="shared" si="0"/>
        <v>0</v>
      </c>
      <c r="F17" s="67"/>
      <c r="G17" s="400">
        <f t="shared" si="1"/>
        <v>0</v>
      </c>
      <c r="H17" s="373"/>
      <c r="I17" s="427">
        <f t="shared" si="2"/>
        <v>0</v>
      </c>
    </row>
    <row r="18" spans="1:14" ht="15" x14ac:dyDescent="0.2">
      <c r="A18" s="14" t="s">
        <v>83</v>
      </c>
      <c r="B18" s="67">
        <v>16123501848</v>
      </c>
      <c r="C18" s="400">
        <f t="shared" si="3"/>
        <v>0.76449478137143834</v>
      </c>
      <c r="D18" s="67">
        <v>2320215397</v>
      </c>
      <c r="E18" s="413">
        <f t="shared" si="0"/>
        <v>0.76595676736762908</v>
      </c>
      <c r="F18" s="67">
        <v>199361643</v>
      </c>
      <c r="G18" s="400">
        <f t="shared" si="1"/>
        <v>0.73408086273802609</v>
      </c>
      <c r="H18" s="373">
        <v>343201</v>
      </c>
      <c r="I18" s="427">
        <f t="shared" si="2"/>
        <v>0.59103731378870017</v>
      </c>
    </row>
    <row r="19" spans="1:14" ht="15" x14ac:dyDescent="0.2">
      <c r="A19" s="14" t="s">
        <v>16</v>
      </c>
      <c r="B19" s="67">
        <v>0</v>
      </c>
      <c r="C19" s="400">
        <f t="shared" si="3"/>
        <v>0</v>
      </c>
      <c r="D19" s="67"/>
      <c r="E19" s="413">
        <f t="shared" si="0"/>
        <v>0</v>
      </c>
      <c r="F19" s="67">
        <v>0</v>
      </c>
      <c r="G19" s="400">
        <f t="shared" si="1"/>
        <v>0</v>
      </c>
      <c r="H19" s="373">
        <v>0</v>
      </c>
      <c r="I19" s="427">
        <f t="shared" si="2"/>
        <v>0</v>
      </c>
    </row>
    <row r="20" spans="1:14" s="31" customFormat="1" ht="15.75" x14ac:dyDescent="0.25">
      <c r="A20" s="10" t="s">
        <v>17</v>
      </c>
      <c r="B20" s="69">
        <f t="shared" ref="B20:I20" si="4">SUM(B13:B19)</f>
        <v>303367118344</v>
      </c>
      <c r="C20" s="401">
        <f t="shared" si="4"/>
        <v>14.38413199564633</v>
      </c>
      <c r="D20" s="69">
        <f t="shared" si="4"/>
        <v>53120256806</v>
      </c>
      <c r="E20" s="414">
        <f>SUM(E13:E19)</f>
        <v>17.536225402809901</v>
      </c>
      <c r="F20" s="69">
        <f t="shared" si="4"/>
        <v>4971258347</v>
      </c>
      <c r="G20" s="401">
        <f>SUM(G13:G19)</f>
        <v>18.304953557487352</v>
      </c>
      <c r="H20" s="447">
        <f t="shared" si="4"/>
        <v>8326259</v>
      </c>
      <c r="I20" s="428">
        <f t="shared" si="4"/>
        <v>14.338914377490127</v>
      </c>
      <c r="K20" s="312"/>
      <c r="L20" s="312"/>
      <c r="M20" s="312"/>
      <c r="N20" s="312"/>
    </row>
    <row r="21" spans="1:14" x14ac:dyDescent="0.2">
      <c r="A21" s="167"/>
      <c r="B21" s="168"/>
      <c r="C21" s="60"/>
      <c r="D21" s="67"/>
      <c r="E21" s="68"/>
      <c r="F21" s="67"/>
      <c r="G21" s="60"/>
      <c r="H21" s="373"/>
      <c r="I21" s="425"/>
    </row>
    <row r="22" spans="1:14" ht="15.75" x14ac:dyDescent="0.25">
      <c r="A22" s="10" t="s">
        <v>19</v>
      </c>
      <c r="B22" s="67"/>
      <c r="C22" s="60"/>
      <c r="D22" s="67"/>
      <c r="E22" s="68"/>
      <c r="F22" s="67"/>
      <c r="G22" s="60"/>
      <c r="H22" s="373"/>
      <c r="I22" s="425"/>
    </row>
    <row r="23" spans="1:14" ht="15" x14ac:dyDescent="0.2">
      <c r="A23" s="14" t="s">
        <v>84</v>
      </c>
      <c r="B23" s="373">
        <v>219443239004</v>
      </c>
      <c r="C23" s="399">
        <f>B23/B$53*100</f>
        <v>10.404886767610787</v>
      </c>
      <c r="D23" s="67">
        <v>31578473882</v>
      </c>
      <c r="E23" s="415">
        <f>D23/D$53*100</f>
        <v>10.424784614538021</v>
      </c>
      <c r="F23" s="67">
        <v>2713341377</v>
      </c>
      <c r="G23" s="399">
        <f>F23/F$53*100</f>
        <v>9.9909488553469821</v>
      </c>
      <c r="H23" s="373">
        <v>4671020</v>
      </c>
      <c r="I23" s="429">
        <f>H23/H$53*100</f>
        <v>8.0441115074061393</v>
      </c>
    </row>
    <row r="24" spans="1:14" ht="15" x14ac:dyDescent="0.2">
      <c r="A24" s="14" t="s">
        <v>20</v>
      </c>
      <c r="B24" s="67">
        <v>0</v>
      </c>
      <c r="C24" s="399">
        <f t="shared" ref="C24:E26" si="5">B24/B$53*100</f>
        <v>0</v>
      </c>
      <c r="D24" s="67">
        <v>0</v>
      </c>
      <c r="E24" s="415">
        <f t="shared" si="5"/>
        <v>0</v>
      </c>
      <c r="F24" s="67">
        <v>0</v>
      </c>
      <c r="G24" s="399">
        <f>F24/F$53*100</f>
        <v>0</v>
      </c>
      <c r="H24" s="373">
        <v>0</v>
      </c>
      <c r="I24" s="429">
        <f>H24/H$53*100</f>
        <v>0</v>
      </c>
    </row>
    <row r="25" spans="1:14" ht="15" x14ac:dyDescent="0.2">
      <c r="A25" s="403" t="s">
        <v>145</v>
      </c>
      <c r="B25" s="225">
        <v>34915988772</v>
      </c>
      <c r="C25" s="404">
        <f t="shared" si="5"/>
        <v>1.6555393148622248</v>
      </c>
      <c r="D25" s="225">
        <v>4997832107</v>
      </c>
      <c r="E25" s="416">
        <f t="shared" si="5"/>
        <v>1.6498999745771736</v>
      </c>
      <c r="F25" s="225">
        <v>429253467</v>
      </c>
      <c r="G25" s="404">
        <f>F25/F$53*100</f>
        <v>1.5805786441509655</v>
      </c>
      <c r="H25" s="233">
        <v>742161</v>
      </c>
      <c r="I25" s="430">
        <f>H25/H$53*100</f>
        <v>1.278098967773216</v>
      </c>
      <c r="J25" s="228"/>
      <c r="K25" s="379"/>
      <c r="L25" s="380"/>
    </row>
    <row r="26" spans="1:14" ht="15" x14ac:dyDescent="0.2">
      <c r="A26" s="403" t="s">
        <v>161</v>
      </c>
      <c r="B26" s="225">
        <v>1418756945397</v>
      </c>
      <c r="C26" s="404">
        <f t="shared" si="5"/>
        <v>67.270267403171459</v>
      </c>
      <c r="D26" s="225">
        <v>201726249273</v>
      </c>
      <c r="E26" s="416">
        <f t="shared" si="5"/>
        <v>66.594500659778021</v>
      </c>
      <c r="F26" s="225">
        <v>18427740278</v>
      </c>
      <c r="G26" s="404">
        <f>F26/F$53*100</f>
        <v>67.853832251906709</v>
      </c>
      <c r="H26" s="233">
        <v>32172088</v>
      </c>
      <c r="I26" s="430">
        <f>H26/H$53*100</f>
        <v>55.404571870401533</v>
      </c>
      <c r="J26" s="228"/>
      <c r="K26" s="379"/>
      <c r="L26" s="380"/>
    </row>
    <row r="27" spans="1:14" s="31" customFormat="1" ht="15.75" x14ac:dyDescent="0.25">
      <c r="A27" s="10" t="s">
        <v>22</v>
      </c>
      <c r="B27" s="69">
        <f t="shared" ref="B27:I27" si="6">SUM(B23:B26)</f>
        <v>1673116173173</v>
      </c>
      <c r="C27" s="401">
        <f t="shared" si="6"/>
        <v>79.330693485644474</v>
      </c>
      <c r="D27" s="69">
        <f t="shared" si="6"/>
        <v>238302555262</v>
      </c>
      <c r="E27" s="414">
        <f>SUM(E23:E26)</f>
        <v>78.669185248893214</v>
      </c>
      <c r="F27" s="69">
        <f t="shared" si="6"/>
        <v>21570335122</v>
      </c>
      <c r="G27" s="401">
        <f>SUM(G23:G26)</f>
        <v>79.425359751404656</v>
      </c>
      <c r="H27" s="447">
        <f t="shared" si="6"/>
        <v>37585269</v>
      </c>
      <c r="I27" s="428">
        <f t="shared" si="6"/>
        <v>64.726782345580887</v>
      </c>
      <c r="K27" s="312"/>
      <c r="L27" s="312"/>
      <c r="M27" s="312"/>
      <c r="N27" s="312"/>
    </row>
    <row r="28" spans="1:14" s="31" customFormat="1" ht="15.75" x14ac:dyDescent="0.25">
      <c r="A28" s="204" t="s">
        <v>160</v>
      </c>
      <c r="B28" s="200"/>
      <c r="C28" s="201"/>
      <c r="D28" s="200"/>
      <c r="E28" s="203"/>
      <c r="F28" s="200"/>
      <c r="G28" s="201"/>
      <c r="H28" s="448"/>
      <c r="I28" s="431"/>
      <c r="K28" s="312"/>
      <c r="L28" s="312"/>
      <c r="M28" s="312"/>
      <c r="N28" s="312"/>
    </row>
    <row r="29" spans="1:14" x14ac:dyDescent="0.2">
      <c r="A29" s="165" t="s">
        <v>164</v>
      </c>
      <c r="B29" s="67"/>
      <c r="C29" s="60"/>
      <c r="D29" s="67"/>
      <c r="E29" s="68"/>
      <c r="F29" s="67"/>
      <c r="G29" s="60"/>
      <c r="H29" s="373"/>
      <c r="I29" s="425"/>
    </row>
    <row r="30" spans="1:14" x14ac:dyDescent="0.2">
      <c r="A30" s="165" t="s">
        <v>165</v>
      </c>
      <c r="B30" s="67"/>
      <c r="C30" s="60"/>
      <c r="D30" s="67"/>
      <c r="E30" s="68"/>
      <c r="F30" s="67"/>
      <c r="G30" s="60"/>
      <c r="H30" s="373"/>
      <c r="I30" s="425"/>
    </row>
    <row r="31" spans="1:14" s="31" customFormat="1" ht="16.5" x14ac:dyDescent="0.25">
      <c r="A31" s="18" t="s">
        <v>23</v>
      </c>
      <c r="B31" s="69">
        <f t="shared" ref="B31:I31" si="7">B20+B27</f>
        <v>1976483291517</v>
      </c>
      <c r="C31" s="401">
        <f t="shared" si="7"/>
        <v>93.714825481290802</v>
      </c>
      <c r="D31" s="69">
        <f t="shared" si="7"/>
        <v>291422812068</v>
      </c>
      <c r="E31" s="414">
        <f>E20+E27</f>
        <v>96.205410651703119</v>
      </c>
      <c r="F31" s="69">
        <f t="shared" si="7"/>
        <v>26541593469</v>
      </c>
      <c r="G31" s="401">
        <f>G20+G27</f>
        <v>97.730313308892008</v>
      </c>
      <c r="H31" s="447">
        <f t="shared" si="7"/>
        <v>45911528</v>
      </c>
      <c r="I31" s="428">
        <f t="shared" si="7"/>
        <v>79.065696723071014</v>
      </c>
      <c r="J31" s="53"/>
      <c r="K31" s="378"/>
      <c r="L31" s="312"/>
      <c r="M31" s="312"/>
      <c r="N31" s="312"/>
    </row>
    <row r="32" spans="1:14" x14ac:dyDescent="0.2">
      <c r="A32" s="17"/>
      <c r="B32" s="67"/>
      <c r="C32" s="60"/>
      <c r="D32" s="67"/>
      <c r="E32" s="68"/>
      <c r="F32" s="67"/>
      <c r="G32" s="60"/>
      <c r="H32" s="373"/>
      <c r="I32" s="425"/>
    </row>
    <row r="33" spans="1:14" ht="16.5" x14ac:dyDescent="0.25">
      <c r="A33" s="18" t="s">
        <v>25</v>
      </c>
      <c r="B33" s="67"/>
      <c r="C33" s="60"/>
      <c r="D33" s="67"/>
      <c r="E33" s="68"/>
      <c r="F33" s="67"/>
      <c r="G33" s="60"/>
      <c r="H33" s="373"/>
      <c r="I33" s="425"/>
    </row>
    <row r="34" spans="1:14" x14ac:dyDescent="0.2">
      <c r="A34" s="17"/>
      <c r="B34" s="67"/>
      <c r="C34" s="60"/>
      <c r="D34" s="67"/>
      <c r="E34" s="68"/>
      <c r="F34" s="67"/>
      <c r="G34" s="60"/>
      <c r="H34" s="373"/>
      <c r="I34" s="425"/>
    </row>
    <row r="35" spans="1:14" ht="15.75" x14ac:dyDescent="0.25">
      <c r="A35" s="10" t="s">
        <v>27</v>
      </c>
      <c r="C35" s="60"/>
      <c r="D35" s="67"/>
      <c r="E35" s="68"/>
      <c r="F35" s="67"/>
      <c r="G35" s="60"/>
      <c r="H35" s="373"/>
      <c r="I35" s="425"/>
    </row>
    <row r="36" spans="1:14" ht="15" x14ac:dyDescent="0.2">
      <c r="A36" s="14" t="s">
        <v>28</v>
      </c>
      <c r="B36" s="67">
        <v>0</v>
      </c>
      <c r="C36" s="61">
        <f>B36/B$53*100</f>
        <v>0</v>
      </c>
      <c r="D36" s="67">
        <v>0</v>
      </c>
      <c r="E36" s="121">
        <f>D36/D$53*100</f>
        <v>0</v>
      </c>
      <c r="F36" s="67">
        <v>5000</v>
      </c>
      <c r="G36" s="61">
        <f>F36/F$53*100</f>
        <v>1.841078483532627E-5</v>
      </c>
      <c r="H36" s="373">
        <v>5000</v>
      </c>
      <c r="I36" s="432">
        <f>H36/H$53*100</f>
        <v>8.6106583866116387E-3</v>
      </c>
    </row>
    <row r="37" spans="1:14" s="31" customFormat="1" ht="15.75" x14ac:dyDescent="0.25">
      <c r="A37" s="10" t="s">
        <v>29</v>
      </c>
      <c r="B37" s="69">
        <f t="shared" ref="B37:I37" si="8">SUM(B36)</f>
        <v>0</v>
      </c>
      <c r="C37" s="58">
        <f t="shared" si="8"/>
        <v>0</v>
      </c>
      <c r="D37" s="69">
        <f t="shared" si="8"/>
        <v>0</v>
      </c>
      <c r="E37" s="122">
        <f>SUM(E36)</f>
        <v>0</v>
      </c>
      <c r="F37" s="69">
        <f t="shared" si="8"/>
        <v>5000</v>
      </c>
      <c r="G37" s="58">
        <f>SUM(G36)</f>
        <v>1.841078483532627E-5</v>
      </c>
      <c r="H37" s="447">
        <f t="shared" si="8"/>
        <v>5000</v>
      </c>
      <c r="I37" s="433">
        <f t="shared" si="8"/>
        <v>8.6106583866116387E-3</v>
      </c>
      <c r="J37" s="53"/>
      <c r="K37" s="378"/>
      <c r="L37" s="312"/>
      <c r="M37" s="312"/>
      <c r="N37" s="312"/>
    </row>
    <row r="38" spans="1:14" x14ac:dyDescent="0.2">
      <c r="A38" s="21"/>
      <c r="B38" s="67"/>
      <c r="C38" s="60"/>
      <c r="D38" s="67"/>
      <c r="E38" s="68"/>
      <c r="F38" s="67"/>
      <c r="G38" s="60"/>
      <c r="H38" s="373"/>
      <c r="I38" s="425"/>
    </row>
    <row r="39" spans="1:14" x14ac:dyDescent="0.2">
      <c r="A39" s="22"/>
      <c r="B39" s="67"/>
      <c r="C39" s="60"/>
      <c r="D39" s="67"/>
      <c r="E39" s="68"/>
      <c r="F39" s="67"/>
      <c r="G39" s="60"/>
      <c r="H39" s="373"/>
      <c r="I39" s="425"/>
    </row>
    <row r="40" spans="1:14" x14ac:dyDescent="0.2">
      <c r="A40" s="17"/>
      <c r="B40" s="67"/>
      <c r="C40" s="60"/>
      <c r="D40" s="67"/>
      <c r="E40" s="68"/>
      <c r="F40" s="67"/>
      <c r="G40" s="60"/>
      <c r="H40" s="373"/>
      <c r="I40" s="425"/>
    </row>
    <row r="41" spans="1:14" ht="15.75" x14ac:dyDescent="0.25">
      <c r="A41" s="10" t="s">
        <v>31</v>
      </c>
      <c r="B41" s="67"/>
      <c r="C41" s="60"/>
      <c r="D41" s="67"/>
      <c r="E41" s="68"/>
      <c r="F41" s="67"/>
      <c r="G41" s="60"/>
      <c r="H41" s="373"/>
      <c r="I41" s="425"/>
    </row>
    <row r="42" spans="1:14" ht="15" x14ac:dyDescent="0.2">
      <c r="A42" s="403" t="s">
        <v>86</v>
      </c>
      <c r="B42" s="225">
        <v>126094853512</v>
      </c>
      <c r="C42" s="404">
        <f>B42/B$53*100</f>
        <v>5.9787791992393728</v>
      </c>
      <c r="D42" s="225">
        <v>10567763338</v>
      </c>
      <c r="E42" s="416">
        <f>D42/D$53*100</f>
        <v>3.4886631022044825</v>
      </c>
      <c r="F42" s="225">
        <v>497353056</v>
      </c>
      <c r="G42" s="404">
        <f t="shared" ref="G42:G47" si="9">F42/F$53*100</f>
        <v>1.8313320202415957</v>
      </c>
      <c r="H42" s="233">
        <v>9405105</v>
      </c>
      <c r="I42" s="430">
        <f t="shared" ref="I42:I47" si="10">H42/H$53*100</f>
        <v>16.196829249042612</v>
      </c>
      <c r="J42" s="228"/>
    </row>
    <row r="43" spans="1:14" ht="15" x14ac:dyDescent="0.2">
      <c r="A43" s="440" t="s">
        <v>32</v>
      </c>
      <c r="B43" s="225">
        <v>0</v>
      </c>
      <c r="C43" s="404">
        <f t="shared" ref="C43:E47" si="11">B43/B$53*100</f>
        <v>0</v>
      </c>
      <c r="D43" s="225">
        <v>0</v>
      </c>
      <c r="E43" s="416">
        <f t="shared" si="11"/>
        <v>0</v>
      </c>
      <c r="F43" s="225">
        <v>0</v>
      </c>
      <c r="G43" s="404">
        <f t="shared" si="9"/>
        <v>0</v>
      </c>
      <c r="H43" s="233">
        <v>0</v>
      </c>
      <c r="I43" s="430">
        <f t="shared" si="10"/>
        <v>0</v>
      </c>
      <c r="J43" s="228"/>
    </row>
    <row r="44" spans="1:14" ht="15" x14ac:dyDescent="0.2">
      <c r="A44" s="403" t="s">
        <v>134</v>
      </c>
      <c r="B44" s="225">
        <v>1454921</v>
      </c>
      <c r="C44" s="404">
        <f t="shared" si="11"/>
        <v>6.898498367745617E-5</v>
      </c>
      <c r="D44" s="225">
        <v>14050</v>
      </c>
      <c r="E44" s="416">
        <f t="shared" si="11"/>
        <v>4.6382299658169151E-6</v>
      </c>
      <c r="F44" s="225">
        <v>6598</v>
      </c>
      <c r="G44" s="404">
        <f t="shared" si="9"/>
        <v>2.4294871668696551E-5</v>
      </c>
      <c r="H44" s="233">
        <v>3659</v>
      </c>
      <c r="I44" s="430">
        <f t="shared" si="10"/>
        <v>6.3012798073223972E-3</v>
      </c>
      <c r="J44" s="228"/>
    </row>
    <row r="45" spans="1:14" ht="15" x14ac:dyDescent="0.2">
      <c r="A45" s="440" t="s">
        <v>33</v>
      </c>
      <c r="B45" s="225">
        <v>5229345794</v>
      </c>
      <c r="C45" s="404">
        <f t="shared" si="11"/>
        <v>0.24794908743695646</v>
      </c>
      <c r="D45" s="225">
        <v>720469447</v>
      </c>
      <c r="E45" s="416">
        <f t="shared" si="11"/>
        <v>0.23784362836519157</v>
      </c>
      <c r="F45" s="225">
        <v>62391245</v>
      </c>
      <c r="G45" s="404">
        <f t="shared" si="9"/>
        <v>0.22973435746062523</v>
      </c>
      <c r="H45" s="233">
        <v>168965</v>
      </c>
      <c r="I45" s="430">
        <f t="shared" si="10"/>
        <v>0.29097997885876709</v>
      </c>
      <c r="J45" s="228"/>
    </row>
    <row r="46" spans="1:14" ht="15" x14ac:dyDescent="0.2">
      <c r="A46" s="441" t="s">
        <v>34</v>
      </c>
      <c r="B46" s="225">
        <v>1356</v>
      </c>
      <c r="C46" s="404">
        <f t="shared" si="11"/>
        <v>6.4294650958114273E-8</v>
      </c>
      <c r="D46" s="225">
        <v>1356</v>
      </c>
      <c r="E46" s="416">
        <f t="shared" si="11"/>
        <v>4.4764696324894919E-7</v>
      </c>
      <c r="F46" s="225">
        <v>1356</v>
      </c>
      <c r="G46" s="404">
        <f t="shared" si="9"/>
        <v>4.9930048473404859E-6</v>
      </c>
      <c r="H46" s="233">
        <v>1356</v>
      </c>
      <c r="I46" s="430">
        <f t="shared" si="10"/>
        <v>2.3352105544490764E-3</v>
      </c>
      <c r="J46" s="228"/>
    </row>
    <row r="47" spans="1:14" ht="15" x14ac:dyDescent="0.2">
      <c r="A47" s="441" t="s">
        <v>87</v>
      </c>
      <c r="B47" s="225">
        <v>1231198220</v>
      </c>
      <c r="C47" s="404">
        <f t="shared" si="11"/>
        <v>5.8377182754536565E-2</v>
      </c>
      <c r="D47" s="225">
        <v>206218607</v>
      </c>
      <c r="E47" s="416">
        <f t="shared" si="11"/>
        <v>6.8077531850279135E-2</v>
      </c>
      <c r="F47" s="225">
        <v>56644140</v>
      </c>
      <c r="G47" s="404">
        <f t="shared" si="9"/>
        <v>0.20857261474441965</v>
      </c>
      <c r="H47" s="233">
        <v>2571956</v>
      </c>
      <c r="I47" s="430">
        <f t="shared" si="10"/>
        <v>4.4292469002792245</v>
      </c>
      <c r="J47" s="228"/>
    </row>
    <row r="48" spans="1:14" s="31" customFormat="1" ht="15.75" x14ac:dyDescent="0.25">
      <c r="A48" s="442" t="s">
        <v>36</v>
      </c>
      <c r="B48" s="443">
        <f t="shared" ref="B48:I48" si="12">SUM(B42:B47)</f>
        <v>132556853803</v>
      </c>
      <c r="C48" s="444">
        <f t="shared" si="12"/>
        <v>6.2851745187091952</v>
      </c>
      <c r="D48" s="443">
        <f t="shared" si="12"/>
        <v>11494466798</v>
      </c>
      <c r="E48" s="445">
        <f>SUM(E42:E47)</f>
        <v>3.7945893482968822</v>
      </c>
      <c r="F48" s="443">
        <f t="shared" si="12"/>
        <v>616396395</v>
      </c>
      <c r="G48" s="444">
        <f>SUM(G42:G47)</f>
        <v>2.2696682803231565</v>
      </c>
      <c r="H48" s="449">
        <f t="shared" si="12"/>
        <v>12151041</v>
      </c>
      <c r="I48" s="446">
        <f t="shared" si="12"/>
        <v>20.925692618542374</v>
      </c>
      <c r="J48" s="235"/>
      <c r="K48" s="378"/>
      <c r="L48" s="312"/>
      <c r="M48" s="312"/>
      <c r="N48" s="312"/>
    </row>
    <row r="49" spans="1:14" x14ac:dyDescent="0.2">
      <c r="A49" s="30"/>
      <c r="B49" s="67"/>
      <c r="C49" s="60"/>
      <c r="D49" s="67"/>
      <c r="E49" s="68"/>
      <c r="F49" s="67"/>
      <c r="G49" s="60"/>
      <c r="H49" s="373"/>
      <c r="I49" s="425"/>
    </row>
    <row r="50" spans="1:14" s="31" customFormat="1" ht="16.5" x14ac:dyDescent="0.25">
      <c r="A50" s="18" t="s">
        <v>37</v>
      </c>
      <c r="B50" s="69">
        <f t="shared" ref="B50:I50" si="13">B37+B48</f>
        <v>132556853803</v>
      </c>
      <c r="C50" s="401">
        <f t="shared" si="13"/>
        <v>6.2851745187091952</v>
      </c>
      <c r="D50" s="69">
        <f t="shared" si="13"/>
        <v>11494466798</v>
      </c>
      <c r="E50" s="414">
        <f>E37+E48</f>
        <v>3.7945893482968822</v>
      </c>
      <c r="F50" s="69">
        <f t="shared" si="13"/>
        <v>616401395</v>
      </c>
      <c r="G50" s="401">
        <f>G37+G48</f>
        <v>2.2696866911079918</v>
      </c>
      <c r="H50" s="447">
        <f t="shared" si="13"/>
        <v>12156041</v>
      </c>
      <c r="I50" s="428">
        <f t="shared" si="13"/>
        <v>20.934303276928986</v>
      </c>
      <c r="J50" s="53"/>
      <c r="K50" s="378"/>
      <c r="L50" s="312"/>
      <c r="M50" s="312"/>
      <c r="N50" s="312"/>
    </row>
    <row r="51" spans="1:14" x14ac:dyDescent="0.2">
      <c r="A51" s="17"/>
      <c r="B51" s="67"/>
      <c r="C51" s="60"/>
      <c r="D51" s="67"/>
      <c r="E51" s="68"/>
      <c r="F51" s="67"/>
      <c r="G51" s="60"/>
      <c r="H51" s="373"/>
      <c r="I51" s="425"/>
    </row>
    <row r="52" spans="1:14" x14ac:dyDescent="0.2">
      <c r="A52" s="17"/>
      <c r="B52" s="67"/>
      <c r="C52" s="60"/>
      <c r="D52" s="67"/>
      <c r="E52" s="68"/>
      <c r="F52" s="67"/>
      <c r="G52" s="60"/>
      <c r="H52" s="373"/>
      <c r="I52" s="425"/>
    </row>
    <row r="53" spans="1:14" s="31" customFormat="1" ht="18.75" thickBot="1" x14ac:dyDescent="0.3">
      <c r="A53" s="4" t="s">
        <v>38</v>
      </c>
      <c r="B53" s="70">
        <f t="shared" ref="B53:I53" si="14">B31+B50</f>
        <v>2109040145320</v>
      </c>
      <c r="C53" s="402">
        <f t="shared" si="14"/>
        <v>100</v>
      </c>
      <c r="D53" s="70">
        <f t="shared" si="14"/>
        <v>302917278866</v>
      </c>
      <c r="E53" s="417">
        <f>E31+E50</f>
        <v>100</v>
      </c>
      <c r="F53" s="70">
        <f>F31+F50</f>
        <v>27157994864</v>
      </c>
      <c r="G53" s="70">
        <f t="shared" si="14"/>
        <v>100</v>
      </c>
      <c r="H53" s="450">
        <f t="shared" si="14"/>
        <v>58067569</v>
      </c>
      <c r="I53" s="434">
        <f t="shared" si="14"/>
        <v>100</v>
      </c>
      <c r="J53" s="53"/>
      <c r="K53" s="378"/>
      <c r="L53" s="312"/>
      <c r="M53" s="312"/>
      <c r="N53" s="312"/>
    </row>
    <row r="54" spans="1:14" ht="15" thickTop="1" x14ac:dyDescent="0.2">
      <c r="A54" s="167" t="s">
        <v>163</v>
      </c>
      <c r="B54" s="168">
        <f>B25+B26+B42</f>
        <v>1579767787681</v>
      </c>
      <c r="C54" s="205">
        <f>B54/B53</f>
        <v>0.74904585917273059</v>
      </c>
      <c r="D54" s="168">
        <f>D25+D26+D42</f>
        <v>217291844718</v>
      </c>
      <c r="E54" s="205">
        <f>D54/D53</f>
        <v>0.71733063736559677</v>
      </c>
      <c r="F54" s="168">
        <f>F25+F26+F42</f>
        <v>19354346801</v>
      </c>
      <c r="G54" s="205">
        <f>F54/F53</f>
        <v>0.71265742916299268</v>
      </c>
      <c r="H54" s="522">
        <f>H25+H26+H42</f>
        <v>42319354</v>
      </c>
      <c r="I54" s="523">
        <f>H54/H53</f>
        <v>0.72879500087217364</v>
      </c>
      <c r="K54" s="205"/>
    </row>
    <row r="55" spans="1:14" x14ac:dyDescent="0.2">
      <c r="A55" s="167" t="s">
        <v>162</v>
      </c>
      <c r="B55" s="168">
        <f>B53-B25-B26-B42</f>
        <v>529272357639</v>
      </c>
      <c r="C55" s="205">
        <f>B55/B53</f>
        <v>0.25095414082726941</v>
      </c>
      <c r="D55" s="168">
        <f>D53-D25-D26-D42</f>
        <v>85625434148</v>
      </c>
      <c r="E55" s="205">
        <f>D55/D53</f>
        <v>0.28266936263440323</v>
      </c>
      <c r="F55" s="168">
        <f>F53-F25-F26-F42</f>
        <v>7803648063</v>
      </c>
      <c r="G55" s="205">
        <f>F55/F53</f>
        <v>0.28734257083700726</v>
      </c>
      <c r="H55" s="168">
        <f>H53-H25-H26-H42</f>
        <v>15748215</v>
      </c>
      <c r="I55" s="524">
        <f>H55/H53</f>
        <v>0.27120499912782642</v>
      </c>
      <c r="K55" s="205"/>
    </row>
    <row r="56" spans="1:14" ht="20.25" x14ac:dyDescent="0.3">
      <c r="A56" s="34" t="s">
        <v>39</v>
      </c>
      <c r="B56" s="71"/>
      <c r="C56" s="72"/>
      <c r="D56" s="71"/>
      <c r="E56" s="73"/>
      <c r="F56" s="71"/>
      <c r="G56" s="72"/>
      <c r="H56" s="451"/>
      <c r="I56" s="426"/>
    </row>
    <row r="57" spans="1:14" ht="18" x14ac:dyDescent="0.25">
      <c r="A57" s="4"/>
      <c r="B57" s="71"/>
      <c r="C57" s="72"/>
      <c r="D57" s="71"/>
      <c r="E57" s="73"/>
      <c r="F57" s="71"/>
      <c r="G57" s="72"/>
      <c r="H57" s="451"/>
      <c r="I57" s="426"/>
    </row>
    <row r="58" spans="1:14" ht="18" x14ac:dyDescent="0.25">
      <c r="A58" s="4" t="s">
        <v>40</v>
      </c>
      <c r="B58" s="71"/>
      <c r="C58" s="72"/>
      <c r="D58" s="71"/>
      <c r="E58" s="73"/>
      <c r="F58" s="71"/>
      <c r="G58" s="72"/>
      <c r="H58" s="451"/>
      <c r="I58" s="426"/>
    </row>
    <row r="59" spans="1:14" ht="18" x14ac:dyDescent="0.25">
      <c r="A59" s="4"/>
      <c r="B59" s="71"/>
      <c r="C59" s="72"/>
      <c r="D59" s="71"/>
      <c r="E59" s="73"/>
      <c r="F59" s="71"/>
      <c r="G59" s="72"/>
      <c r="H59" s="451"/>
      <c r="I59" s="426"/>
    </row>
    <row r="60" spans="1:14" ht="15.75" x14ac:dyDescent="0.25">
      <c r="A60" s="10" t="s">
        <v>41</v>
      </c>
      <c r="B60" s="71"/>
      <c r="C60" s="72"/>
      <c r="D60" s="71"/>
      <c r="E60" s="73"/>
      <c r="F60" s="71"/>
      <c r="G60" s="72"/>
      <c r="H60" s="451"/>
      <c r="I60" s="426"/>
    </row>
    <row r="61" spans="1:14" ht="15" x14ac:dyDescent="0.2">
      <c r="A61" s="13" t="s">
        <v>42</v>
      </c>
      <c r="B61" s="74">
        <v>1671059135</v>
      </c>
      <c r="C61" s="405">
        <f>B61/B$112*100</f>
        <v>7.9233159155747315E-2</v>
      </c>
      <c r="D61" s="131">
        <v>80940542</v>
      </c>
      <c r="E61" s="418">
        <f>D61/D$112*100</f>
        <v>2.6720345007392354E-2</v>
      </c>
      <c r="F61" s="74">
        <v>6951816</v>
      </c>
      <c r="G61" s="405">
        <f>F61/F$112*100</f>
        <v>2.5597677718155711E-2</v>
      </c>
      <c r="H61" s="76">
        <v>11833</v>
      </c>
      <c r="I61" s="435">
        <f>H61/H$112*100</f>
        <v>2.0377984137755104E-2</v>
      </c>
    </row>
    <row r="62" spans="1:14" ht="15" x14ac:dyDescent="0.2">
      <c r="A62" s="14" t="s">
        <v>43</v>
      </c>
      <c r="B62" s="74">
        <v>0</v>
      </c>
      <c r="C62" s="405">
        <f>B62/B$112*100</f>
        <v>0</v>
      </c>
      <c r="D62" s="131">
        <v>0</v>
      </c>
      <c r="E62" s="418">
        <f>D62/D$112*100</f>
        <v>0</v>
      </c>
      <c r="F62" s="74">
        <v>0</v>
      </c>
      <c r="G62" s="405">
        <f>F62/F$112*100</f>
        <v>0</v>
      </c>
      <c r="H62" s="76">
        <v>0</v>
      </c>
      <c r="I62" s="435">
        <f>H62/H$112*100</f>
        <v>0</v>
      </c>
    </row>
    <row r="63" spans="1:14" ht="15" x14ac:dyDescent="0.2">
      <c r="A63" s="14" t="s">
        <v>44</v>
      </c>
      <c r="B63" s="74">
        <v>62386968515</v>
      </c>
      <c r="C63" s="405">
        <f>B63/B$112*100</f>
        <v>2.9580740154917327</v>
      </c>
      <c r="D63" s="74">
        <v>7316898091</v>
      </c>
      <c r="E63" s="418">
        <f>D63/D$112*100</f>
        <v>2.4154772941284541</v>
      </c>
      <c r="F63" s="74">
        <v>485449940</v>
      </c>
      <c r="G63" s="405">
        <f>F63/F$112*100</f>
        <v>1.7875028787324099</v>
      </c>
      <c r="H63" s="76">
        <v>634810</v>
      </c>
      <c r="I63" s="435">
        <f>H63/H$112*100</f>
        <v>1.0932264100809868</v>
      </c>
    </row>
    <row r="64" spans="1:14" ht="15" x14ac:dyDescent="0.2">
      <c r="A64" s="14" t="s">
        <v>45</v>
      </c>
      <c r="B64" s="74">
        <v>32967458183</v>
      </c>
      <c r="C64" s="405">
        <f>B64/B$112*100</f>
        <v>1.5631498649352604</v>
      </c>
      <c r="D64" s="74">
        <v>4270718065</v>
      </c>
      <c r="E64" s="418">
        <f>D64/D$112*100</f>
        <v>1.4098628117180518</v>
      </c>
      <c r="F64" s="74">
        <v>317558560</v>
      </c>
      <c r="G64" s="405">
        <f>F64/F$112*100</f>
        <v>1.1693004641552096</v>
      </c>
      <c r="H64" s="76">
        <v>406362</v>
      </c>
      <c r="I64" s="435">
        <f>H64/H$112*100</f>
        <v>0.69980887266005576</v>
      </c>
    </row>
    <row r="65" spans="1:14" s="31" customFormat="1" ht="15.75" x14ac:dyDescent="0.25">
      <c r="A65" s="10" t="s">
        <v>46</v>
      </c>
      <c r="B65" s="75">
        <f t="shared" ref="B65:I65" si="15">SUM(B61:B64)</f>
        <v>97025485833</v>
      </c>
      <c r="C65" s="406">
        <f t="shared" si="15"/>
        <v>4.6004570395827402</v>
      </c>
      <c r="D65" s="75">
        <f t="shared" si="15"/>
        <v>11668556698</v>
      </c>
      <c r="E65" s="419">
        <f>SUM(E61:E64)</f>
        <v>3.8520604508538985</v>
      </c>
      <c r="F65" s="75">
        <f t="shared" si="15"/>
        <v>809960316</v>
      </c>
      <c r="G65" s="406">
        <f>SUM(G61:G64)</f>
        <v>2.9824010206057752</v>
      </c>
      <c r="H65" s="452">
        <f t="shared" si="15"/>
        <v>1053005</v>
      </c>
      <c r="I65" s="436">
        <f t="shared" si="15"/>
        <v>1.8134132668787977</v>
      </c>
      <c r="J65" s="53"/>
      <c r="K65" s="378"/>
      <c r="L65" s="312"/>
      <c r="M65" s="312"/>
      <c r="N65" s="312"/>
    </row>
    <row r="66" spans="1:14" x14ac:dyDescent="0.2">
      <c r="A66" s="22"/>
      <c r="B66" s="76"/>
      <c r="C66" s="77"/>
      <c r="D66" s="76"/>
      <c r="E66" s="78"/>
      <c r="F66" s="76"/>
      <c r="G66" s="77"/>
      <c r="H66" s="76"/>
      <c r="I66" s="78"/>
    </row>
    <row r="67" spans="1:14" ht="15.75" x14ac:dyDescent="0.25">
      <c r="A67" s="10" t="s">
        <v>88</v>
      </c>
      <c r="B67" s="71"/>
      <c r="C67" s="72"/>
      <c r="D67" s="71"/>
      <c r="E67" s="73"/>
      <c r="F67" s="71"/>
      <c r="G67" s="72"/>
      <c r="H67" s="451"/>
      <c r="I67" s="426"/>
    </row>
    <row r="68" spans="1:14" ht="15" x14ac:dyDescent="0.2">
      <c r="A68" s="14" t="s">
        <v>47</v>
      </c>
      <c r="B68" s="241">
        <v>219442849954</v>
      </c>
      <c r="C68" s="405">
        <f>B68/B$112*100</f>
        <v>10.404868320830584</v>
      </c>
      <c r="D68" s="74">
        <v>31578031797</v>
      </c>
      <c r="E68" s="418">
        <f>D68/D$112*100</f>
        <v>10.424638672054432</v>
      </c>
      <c r="F68" s="74">
        <v>2713536345</v>
      </c>
      <c r="G68" s="405">
        <f>F68/F$112*100</f>
        <v>9.9916667581265362</v>
      </c>
      <c r="H68" s="76">
        <v>4671010</v>
      </c>
      <c r="I68" s="435">
        <f>H68/H$112*100</f>
        <v>8.0440942860893667</v>
      </c>
    </row>
    <row r="69" spans="1:14" ht="15" x14ac:dyDescent="0.2">
      <c r="A69" s="14" t="s">
        <v>48</v>
      </c>
      <c r="B69" s="241">
        <v>90317105148</v>
      </c>
      <c r="C69" s="405">
        <f>B69/B$112*100</f>
        <v>4.282379609910004</v>
      </c>
      <c r="D69" s="74">
        <v>10589493194</v>
      </c>
      <c r="E69" s="418">
        <f>D69/D$112*100</f>
        <v>3.4958366302651296</v>
      </c>
      <c r="F69" s="74">
        <v>1167738623</v>
      </c>
      <c r="G69" s="405">
        <f>F69/F$112*100</f>
        <v>4.2997969063906369</v>
      </c>
      <c r="H69" s="76">
        <v>3414203</v>
      </c>
      <c r="I69" s="435">
        <f>H69/H$112*100</f>
        <v>5.8797071391089233</v>
      </c>
    </row>
    <row r="70" spans="1:14" ht="15" x14ac:dyDescent="0.2">
      <c r="A70" s="14" t="s">
        <v>49</v>
      </c>
      <c r="B70" s="241">
        <v>160933327387</v>
      </c>
      <c r="C70" s="405">
        <f>B70/B$112*100</f>
        <v>7.630643150350366</v>
      </c>
      <c r="D70" s="74">
        <v>23158739812</v>
      </c>
      <c r="E70" s="418">
        <f>D70/D$112*100</f>
        <v>7.6452356559840267</v>
      </c>
      <c r="F70" s="74">
        <v>1989886123</v>
      </c>
      <c r="G70" s="405">
        <f>F70/F$112*100</f>
        <v>7.3270730514709186</v>
      </c>
      <c r="H70" s="76">
        <v>3425591</v>
      </c>
      <c r="I70" s="435">
        <f>H70/H$112*100</f>
        <v>5.8993187746502702</v>
      </c>
    </row>
    <row r="71" spans="1:14" ht="15" x14ac:dyDescent="0.2">
      <c r="A71" s="14" t="s">
        <v>50</v>
      </c>
      <c r="B71" s="74">
        <v>135948074451</v>
      </c>
      <c r="C71" s="405">
        <f>B71/B$112*100</f>
        <v>6.4459690230492459</v>
      </c>
      <c r="D71" s="74">
        <v>19756781846</v>
      </c>
      <c r="E71" s="418">
        <f>D71/D$112*100</f>
        <v>6.5221706467063933</v>
      </c>
      <c r="F71" s="74">
        <v>2947908415</v>
      </c>
      <c r="G71" s="405">
        <f>F71/F$112*100</f>
        <v>10.854661508562542</v>
      </c>
      <c r="H71" s="76">
        <v>5901276</v>
      </c>
      <c r="I71" s="435">
        <f>H71/H$112*100</f>
        <v>10.162774336221997</v>
      </c>
    </row>
    <row r="72" spans="1:14" s="31" customFormat="1" ht="15.75" x14ac:dyDescent="0.25">
      <c r="A72" s="10" t="s">
        <v>51</v>
      </c>
      <c r="B72" s="75">
        <f t="shared" ref="B72:I72" si="16">SUM(B68:B71)</f>
        <v>606641356940</v>
      </c>
      <c r="C72" s="406">
        <f t="shared" si="16"/>
        <v>28.7638601041402</v>
      </c>
      <c r="D72" s="75">
        <f t="shared" si="16"/>
        <v>85083046649</v>
      </c>
      <c r="E72" s="419">
        <f>SUM(E68:E71)</f>
        <v>28.087881605009979</v>
      </c>
      <c r="F72" s="75">
        <f t="shared" si="16"/>
        <v>8819069506</v>
      </c>
      <c r="G72" s="406">
        <f>SUM(G68:G71)</f>
        <v>32.473198224550636</v>
      </c>
      <c r="H72" s="452">
        <f t="shared" si="16"/>
        <v>17412080</v>
      </c>
      <c r="I72" s="436">
        <f t="shared" si="16"/>
        <v>29.985894536070557</v>
      </c>
      <c r="J72" s="53"/>
      <c r="K72" s="378"/>
      <c r="L72" s="312"/>
      <c r="M72" s="312"/>
      <c r="N72" s="312"/>
    </row>
    <row r="73" spans="1:14" x14ac:dyDescent="0.2">
      <c r="A73" s="17"/>
      <c r="B73" s="74"/>
      <c r="C73" s="79"/>
      <c r="D73" s="74"/>
      <c r="E73" s="80"/>
      <c r="F73" s="74"/>
      <c r="G73" s="79"/>
      <c r="H73" s="76"/>
      <c r="I73" s="78"/>
    </row>
    <row r="74" spans="1:14" s="31" customFormat="1" ht="16.5" x14ac:dyDescent="0.25">
      <c r="A74" s="18" t="s">
        <v>52</v>
      </c>
      <c r="B74" s="75">
        <f t="shared" ref="B74:I74" si="17">B65+B72</f>
        <v>703666842773</v>
      </c>
      <c r="C74" s="406">
        <f t="shared" si="17"/>
        <v>33.364317143722943</v>
      </c>
      <c r="D74" s="75">
        <f t="shared" si="17"/>
        <v>96751603347</v>
      </c>
      <c r="E74" s="419">
        <f>E65+E72</f>
        <v>31.939942055863877</v>
      </c>
      <c r="F74" s="75">
        <f t="shared" si="17"/>
        <v>9629029822</v>
      </c>
      <c r="G74" s="406">
        <f>G65+G72</f>
        <v>35.455599245156414</v>
      </c>
      <c r="H74" s="452">
        <f t="shared" si="17"/>
        <v>18465085</v>
      </c>
      <c r="I74" s="436">
        <f t="shared" si="17"/>
        <v>31.799307802949354</v>
      </c>
      <c r="J74" s="53"/>
      <c r="K74" s="378"/>
      <c r="L74" s="312"/>
      <c r="M74" s="312"/>
      <c r="N74" s="312"/>
    </row>
    <row r="75" spans="1:14" x14ac:dyDescent="0.2">
      <c r="A75" s="17"/>
      <c r="B75" s="74"/>
      <c r="C75" s="79"/>
      <c r="D75" s="74"/>
      <c r="E75" s="80"/>
      <c r="F75" s="74"/>
      <c r="G75" s="79"/>
      <c r="H75" s="76"/>
      <c r="I75" s="78"/>
    </row>
    <row r="76" spans="1:14" ht="16.5" x14ac:dyDescent="0.25">
      <c r="A76" s="18" t="s">
        <v>53</v>
      </c>
      <c r="B76" s="71"/>
      <c r="C76" s="72"/>
      <c r="D76" s="71"/>
      <c r="E76" s="73"/>
      <c r="F76" s="71"/>
      <c r="G76" s="72"/>
      <c r="H76" s="451"/>
      <c r="I76" s="426"/>
    </row>
    <row r="77" spans="1:14" ht="18" x14ac:dyDescent="0.25">
      <c r="A77" s="4"/>
      <c r="B77" s="71"/>
      <c r="C77" s="72"/>
      <c r="D77" s="71"/>
      <c r="E77" s="73"/>
      <c r="F77" s="71"/>
      <c r="G77" s="72"/>
      <c r="H77" s="451"/>
      <c r="I77" s="426"/>
    </row>
    <row r="78" spans="1:14" ht="15.75" x14ac:dyDescent="0.25">
      <c r="A78" s="10" t="s">
        <v>89</v>
      </c>
      <c r="B78" s="71"/>
      <c r="C78" s="72"/>
      <c r="D78" s="71"/>
      <c r="E78" s="73"/>
      <c r="F78" s="71"/>
      <c r="G78" s="72"/>
      <c r="H78" s="451"/>
      <c r="I78" s="426"/>
    </row>
    <row r="79" spans="1:14" ht="15" x14ac:dyDescent="0.2">
      <c r="A79" s="13" t="s">
        <v>54</v>
      </c>
      <c r="B79" s="74">
        <v>3756124096</v>
      </c>
      <c r="C79" s="405">
        <f>B79/B$112*100</f>
        <v>0.17809637736554756</v>
      </c>
      <c r="D79" s="74">
        <v>717876118</v>
      </c>
      <c r="E79" s="418">
        <f>D79/D$112*100</f>
        <v>0.23698751048056363</v>
      </c>
      <c r="F79" s="74">
        <v>78629664</v>
      </c>
      <c r="G79" s="405">
        <f>F79/F$112*100</f>
        <v>0.28952676511559999</v>
      </c>
      <c r="H79" s="76">
        <v>352353</v>
      </c>
      <c r="I79" s="435">
        <f>H79/H$112*100</f>
        <v>0.60679826289955408</v>
      </c>
    </row>
    <row r="80" spans="1:14" ht="15" x14ac:dyDescent="0.2">
      <c r="A80" s="14" t="s">
        <v>55</v>
      </c>
      <c r="B80" s="74">
        <v>27866588454</v>
      </c>
      <c r="C80" s="405">
        <f>B80/B$112*100</f>
        <v>1.3212924616838844</v>
      </c>
      <c r="D80" s="74">
        <v>5890479320</v>
      </c>
      <c r="E80" s="418">
        <f>D80/D$112*100</f>
        <v>1.9445834658397751</v>
      </c>
      <c r="F80" s="74">
        <v>356043817</v>
      </c>
      <c r="G80" s="405">
        <f>F80/F$112*100</f>
        <v>1.3110092213470566</v>
      </c>
      <c r="H80" s="76">
        <v>9587803</v>
      </c>
      <c r="I80" s="435">
        <f>H80/H$112*100</f>
        <v>16.511459262226047</v>
      </c>
    </row>
    <row r="81" spans="1:14" ht="15" x14ac:dyDescent="0.2">
      <c r="A81" s="13" t="s">
        <v>56</v>
      </c>
      <c r="B81" s="74">
        <v>35695642</v>
      </c>
      <c r="C81" s="405">
        <f>B81/B$112*100</f>
        <v>1.6925065214718317E-3</v>
      </c>
      <c r="D81" s="74">
        <v>2783211</v>
      </c>
      <c r="E81" s="418">
        <f>D81/D$112*100</f>
        <v>9.1880232465418226E-4</v>
      </c>
      <c r="F81" s="74">
        <v>650367</v>
      </c>
      <c r="G81" s="405">
        <f>F81/F$112*100</f>
        <v>2.3947533801993281E-3</v>
      </c>
      <c r="H81" s="76">
        <v>9205</v>
      </c>
      <c r="I81" s="435">
        <f>H81/H$112*100</f>
        <v>1.5852222089752028E-2</v>
      </c>
    </row>
    <row r="82" spans="1:14" s="31" customFormat="1" ht="15.75" x14ac:dyDescent="0.25">
      <c r="A82" s="10" t="s">
        <v>57</v>
      </c>
      <c r="B82" s="75">
        <f t="shared" ref="B82:I82" si="18">SUM(B79:B81)</f>
        <v>31658408192</v>
      </c>
      <c r="C82" s="406">
        <f t="shared" si="18"/>
        <v>1.5010813455709038</v>
      </c>
      <c r="D82" s="75">
        <f t="shared" si="18"/>
        <v>6611138649</v>
      </c>
      <c r="E82" s="419">
        <f>SUM(E79:E81)</f>
        <v>2.1824897786449928</v>
      </c>
      <c r="F82" s="75">
        <f t="shared" si="18"/>
        <v>435323848</v>
      </c>
      <c r="G82" s="406">
        <f>SUM(G79:G81)</f>
        <v>1.6029307398428558</v>
      </c>
      <c r="H82" s="452">
        <f t="shared" si="18"/>
        <v>9949361</v>
      </c>
      <c r="I82" s="436">
        <f t="shared" si="18"/>
        <v>17.134109747215351</v>
      </c>
      <c r="J82" s="53"/>
      <c r="K82" s="378"/>
      <c r="L82" s="312"/>
      <c r="M82" s="312"/>
      <c r="N82" s="312"/>
    </row>
    <row r="83" spans="1:14" x14ac:dyDescent="0.2">
      <c r="A83" s="17"/>
      <c r="B83" s="74"/>
      <c r="C83" s="79"/>
      <c r="D83" s="74"/>
      <c r="E83" s="80"/>
      <c r="F83" s="74"/>
      <c r="G83" s="79"/>
      <c r="H83" s="76"/>
      <c r="I83" s="78"/>
    </row>
    <row r="84" spans="1:14" ht="15.75" x14ac:dyDescent="0.25">
      <c r="A84" s="10" t="s">
        <v>90</v>
      </c>
      <c r="B84" s="71"/>
      <c r="C84" s="72"/>
      <c r="D84" s="71"/>
      <c r="E84" s="73"/>
      <c r="F84" s="71"/>
      <c r="G84" s="72"/>
      <c r="H84" s="451"/>
      <c r="I84" s="426"/>
      <c r="J84" s="212"/>
    </row>
    <row r="85" spans="1:14" ht="15" x14ac:dyDescent="0.2">
      <c r="A85" s="14" t="s">
        <v>58</v>
      </c>
      <c r="B85" s="74">
        <v>23340973</v>
      </c>
      <c r="C85" s="405">
        <f>B85/B$112*100</f>
        <v>1.1067107021074994E-3</v>
      </c>
      <c r="D85" s="131">
        <v>12722444</v>
      </c>
      <c r="E85" s="418">
        <f>D85/D$112*100</f>
        <v>4.1999730248560574E-3</v>
      </c>
      <c r="F85" s="74">
        <v>8296357</v>
      </c>
      <c r="G85" s="405">
        <f>F85/F$112*100</f>
        <v>3.0548488728810597E-2</v>
      </c>
      <c r="H85" s="76">
        <v>272412</v>
      </c>
      <c r="I85" s="435">
        <f>H85/H$112*100</f>
        <v>0.46912933448272998</v>
      </c>
    </row>
    <row r="86" spans="1:14" ht="15" x14ac:dyDescent="0.2">
      <c r="A86" s="13" t="s">
        <v>59</v>
      </c>
      <c r="B86" s="207">
        <v>10313159521</v>
      </c>
      <c r="C86" s="405">
        <f>B86/B$112*100</f>
        <v>0.48899778147348677</v>
      </c>
      <c r="D86" s="74">
        <v>2439889654</v>
      </c>
      <c r="E86" s="418">
        <f>D86/D$112*100</f>
        <v>0.80546400757789782</v>
      </c>
      <c r="F86" s="74">
        <v>544894784</v>
      </c>
      <c r="G86" s="405">
        <f>F86/F$112*100</f>
        <v>2.006388125223117</v>
      </c>
      <c r="H86" s="76">
        <v>2905937</v>
      </c>
      <c r="I86" s="435">
        <f>H86/H$112*100</f>
        <v>5.004406160003013</v>
      </c>
    </row>
    <row r="87" spans="1:14" ht="15" x14ac:dyDescent="0.2">
      <c r="A87" s="14" t="s">
        <v>60</v>
      </c>
      <c r="B87" s="207">
        <v>33930320416</v>
      </c>
      <c r="C87" s="405">
        <f>B87/B$112*100</f>
        <v>1.6088039144865034</v>
      </c>
      <c r="D87" s="74">
        <v>2173866433</v>
      </c>
      <c r="E87" s="418">
        <f>D87/D$112*100</f>
        <v>0.71764358941096995</v>
      </c>
      <c r="F87" s="74">
        <v>17359301</v>
      </c>
      <c r="G87" s="405">
        <f>F87/F$112*100</f>
        <v>6.3919671120532845E-2</v>
      </c>
      <c r="H87" s="76">
        <v>426032</v>
      </c>
      <c r="I87" s="435">
        <f>H87/H$112*100</f>
        <v>0.73368320275298593</v>
      </c>
    </row>
    <row r="88" spans="1:14" ht="15" x14ac:dyDescent="0.2">
      <c r="A88" s="14" t="s">
        <v>61</v>
      </c>
      <c r="B88" s="74">
        <v>16626345</v>
      </c>
      <c r="C88" s="405">
        <f>B88/B$112*100</f>
        <v>7.883370564042688E-4</v>
      </c>
      <c r="D88" s="74">
        <v>578647</v>
      </c>
      <c r="E88" s="418">
        <f>D88/D$112*100</f>
        <v>1.9102475836512887E-4</v>
      </c>
      <c r="F88" s="74">
        <v>19723</v>
      </c>
      <c r="G88" s="405">
        <f>F88/F$112*100</f>
        <v>7.2623181861428016E-5</v>
      </c>
      <c r="H88" s="76">
        <v>52195</v>
      </c>
      <c r="I88" s="435">
        <f>H88/H$112*100</f>
        <v>8.9886662897838893E-2</v>
      </c>
    </row>
    <row r="89" spans="1:14" s="31" customFormat="1" ht="15.75" x14ac:dyDescent="0.25">
      <c r="A89" s="10" t="s">
        <v>62</v>
      </c>
      <c r="B89" s="75">
        <f t="shared" ref="B89:I89" si="19">SUM(B85:B88)</f>
        <v>44283447255</v>
      </c>
      <c r="C89" s="406">
        <f t="shared" si="19"/>
        <v>2.0996967437185017</v>
      </c>
      <c r="D89" s="75">
        <f t="shared" si="19"/>
        <v>4627057178</v>
      </c>
      <c r="E89" s="419">
        <f>SUM(E85:E88)</f>
        <v>1.5274985947720889</v>
      </c>
      <c r="F89" s="75">
        <f t="shared" si="19"/>
        <v>570570165</v>
      </c>
      <c r="G89" s="406">
        <f>SUM(G85:G88)</f>
        <v>2.1009289082543221</v>
      </c>
      <c r="H89" s="452">
        <f t="shared" si="19"/>
        <v>3656576</v>
      </c>
      <c r="I89" s="436">
        <f t="shared" si="19"/>
        <v>6.2971053601365679</v>
      </c>
      <c r="J89" s="53"/>
      <c r="K89" s="378"/>
      <c r="L89" s="312"/>
      <c r="M89" s="312"/>
      <c r="N89" s="312"/>
    </row>
    <row r="90" spans="1:14" x14ac:dyDescent="0.2">
      <c r="A90" s="17"/>
      <c r="B90" s="74"/>
      <c r="C90" s="79"/>
      <c r="D90" s="74"/>
      <c r="E90" s="80"/>
      <c r="F90" s="74"/>
      <c r="G90" s="79"/>
      <c r="H90" s="76"/>
      <c r="I90" s="78"/>
    </row>
    <row r="91" spans="1:14" s="31" customFormat="1" ht="16.5" x14ac:dyDescent="0.25">
      <c r="A91" s="18" t="s">
        <v>63</v>
      </c>
      <c r="B91" s="75">
        <f t="shared" ref="B91:I91" si="20">B82+B89</f>
        <v>75941855447</v>
      </c>
      <c r="C91" s="406">
        <f t="shared" si="20"/>
        <v>3.6007780892894052</v>
      </c>
      <c r="D91" s="75">
        <f t="shared" si="20"/>
        <v>11238195827</v>
      </c>
      <c r="E91" s="419">
        <f t="shared" si="20"/>
        <v>3.7099883734170818</v>
      </c>
      <c r="F91" s="75">
        <f t="shared" si="20"/>
        <v>1005894013</v>
      </c>
      <c r="G91" s="406">
        <f t="shared" si="20"/>
        <v>3.7038596480971782</v>
      </c>
      <c r="H91" s="452">
        <f t="shared" si="20"/>
        <v>13605937</v>
      </c>
      <c r="I91" s="436">
        <f t="shared" si="20"/>
        <v>23.431215107351917</v>
      </c>
      <c r="J91" s="53"/>
      <c r="K91" s="378"/>
      <c r="L91" s="312"/>
      <c r="M91" s="312"/>
      <c r="N91" s="312"/>
    </row>
    <row r="92" spans="1:14" x14ac:dyDescent="0.2">
      <c r="A92" s="17"/>
      <c r="B92" s="74"/>
      <c r="C92" s="79"/>
      <c r="D92" s="74"/>
      <c r="E92" s="80"/>
      <c r="F92" s="74"/>
      <c r="G92" s="79"/>
      <c r="H92" s="76"/>
      <c r="I92" s="78"/>
    </row>
    <row r="93" spans="1:14" s="31" customFormat="1" ht="18" x14ac:dyDescent="0.25">
      <c r="A93" s="4" t="s">
        <v>64</v>
      </c>
      <c r="B93" s="75">
        <f t="shared" ref="B93:I93" si="21">B74+B91</f>
        <v>779608698220</v>
      </c>
      <c r="C93" s="406">
        <f t="shared" si="21"/>
        <v>36.965095233012349</v>
      </c>
      <c r="D93" s="75">
        <f t="shared" si="21"/>
        <v>107989799174</v>
      </c>
      <c r="E93" s="419">
        <f t="shared" si="21"/>
        <v>35.649930429280957</v>
      </c>
      <c r="F93" s="75">
        <f t="shared" si="21"/>
        <v>10634923835</v>
      </c>
      <c r="G93" s="406">
        <f t="shared" si="21"/>
        <v>39.159458893253593</v>
      </c>
      <c r="H93" s="452">
        <f t="shared" si="21"/>
        <v>32071022</v>
      </c>
      <c r="I93" s="436">
        <f t="shared" si="21"/>
        <v>55.230522910301275</v>
      </c>
      <c r="J93" s="53"/>
      <c r="K93" s="378"/>
      <c r="L93" s="312"/>
      <c r="M93" s="312"/>
      <c r="N93" s="312"/>
    </row>
    <row r="94" spans="1:14" x14ac:dyDescent="0.2">
      <c r="A94" s="17"/>
      <c r="B94" s="74"/>
      <c r="C94" s="79"/>
      <c r="D94" s="74"/>
      <c r="E94" s="80"/>
      <c r="F94" s="74"/>
      <c r="G94" s="79"/>
      <c r="H94" s="76"/>
      <c r="I94" s="78"/>
    </row>
    <row r="95" spans="1:14" ht="18" x14ac:dyDescent="0.25">
      <c r="A95" s="39" t="s">
        <v>68</v>
      </c>
      <c r="B95" s="71"/>
      <c r="C95" s="72"/>
      <c r="D95" s="71"/>
      <c r="E95" s="73"/>
      <c r="F95" s="71"/>
      <c r="G95" s="72"/>
      <c r="H95" s="451"/>
      <c r="I95" s="426"/>
    </row>
    <row r="96" spans="1:14" x14ac:dyDescent="0.2">
      <c r="A96" s="17"/>
      <c r="B96" s="74"/>
      <c r="C96" s="79"/>
      <c r="D96" s="74"/>
      <c r="E96" s="80"/>
      <c r="F96" s="74"/>
      <c r="G96" s="79"/>
      <c r="H96" s="76"/>
      <c r="I96" s="78"/>
    </row>
    <row r="97" spans="1:14" ht="15.75" x14ac:dyDescent="0.25">
      <c r="A97" s="10" t="s">
        <v>70</v>
      </c>
      <c r="B97" s="71">
        <v>0</v>
      </c>
      <c r="C97" s="405">
        <f>B97/B$112*100</f>
        <v>0</v>
      </c>
      <c r="D97" s="71">
        <v>0</v>
      </c>
      <c r="E97" s="418">
        <f>D97/D$112*100</f>
        <v>0</v>
      </c>
      <c r="F97" s="71"/>
      <c r="G97" s="405">
        <f>F97/F$112*100</f>
        <v>0</v>
      </c>
      <c r="H97" s="451"/>
      <c r="I97" s="435">
        <f>H97/H$112*100</f>
        <v>0</v>
      </c>
    </row>
    <row r="98" spans="1:14" ht="15.75" x14ac:dyDescent="0.25">
      <c r="A98" s="10"/>
      <c r="B98" s="71"/>
      <c r="C98" s="407"/>
      <c r="D98" s="71"/>
      <c r="E98" s="420"/>
      <c r="F98" s="71"/>
      <c r="G98" s="407"/>
      <c r="H98" s="451"/>
      <c r="I98" s="422"/>
    </row>
    <row r="99" spans="1:14" ht="15.75" x14ac:dyDescent="0.25">
      <c r="A99" s="10" t="s">
        <v>72</v>
      </c>
      <c r="B99" s="71"/>
      <c r="C99" s="407"/>
      <c r="D99" s="71"/>
      <c r="E99" s="420"/>
      <c r="F99" s="71"/>
      <c r="G99" s="407"/>
      <c r="H99" s="451"/>
      <c r="I99" s="422"/>
    </row>
    <row r="100" spans="1:14" ht="15" x14ac:dyDescent="0.2">
      <c r="A100" s="13" t="s">
        <v>91</v>
      </c>
      <c r="B100" s="74">
        <v>48420554</v>
      </c>
      <c r="C100" s="405">
        <f>B100/B$112*100</f>
        <v>2.2958573883691178E-3</v>
      </c>
      <c r="D100" s="74">
        <v>1141117</v>
      </c>
      <c r="E100" s="418">
        <f>D100/D$112*100</f>
        <v>3.7670911486854802E-4</v>
      </c>
      <c r="F100" s="74">
        <v>50</v>
      </c>
      <c r="G100" s="405">
        <f>F100/F$112*100</f>
        <v>1.8410784835326272E-7</v>
      </c>
      <c r="H100" s="76">
        <v>50</v>
      </c>
      <c r="I100" s="435">
        <f>H100/H$112*100</f>
        <v>8.6106583866116376E-5</v>
      </c>
    </row>
    <row r="101" spans="1:14" ht="15" x14ac:dyDescent="0.2">
      <c r="A101" s="27" t="s">
        <v>92</v>
      </c>
      <c r="B101" s="81">
        <v>24210271</v>
      </c>
      <c r="C101" s="405">
        <f>B101/B$112*100</f>
        <v>1.147928409694953E-3</v>
      </c>
      <c r="D101" s="81">
        <v>570553</v>
      </c>
      <c r="E101" s="418">
        <f>D101/D$112*100</f>
        <v>1.8835274175706322E-4</v>
      </c>
      <c r="F101" s="81">
        <v>20</v>
      </c>
      <c r="G101" s="405">
        <f>F101/F$112*100</f>
        <v>7.3643139341305091E-8</v>
      </c>
      <c r="H101" s="453">
        <v>20</v>
      </c>
      <c r="I101" s="435">
        <f>H101/H$112*100</f>
        <v>3.4442633546446553E-5</v>
      </c>
    </row>
    <row r="102" spans="1:14" x14ac:dyDescent="0.2">
      <c r="A102" s="30"/>
      <c r="B102" s="82"/>
      <c r="C102" s="408"/>
      <c r="D102" s="82"/>
      <c r="E102" s="421"/>
      <c r="F102" s="82"/>
      <c r="G102" s="408"/>
      <c r="H102" s="373"/>
      <c r="I102" s="429"/>
    </row>
    <row r="103" spans="1:14" ht="15.75" x14ac:dyDescent="0.25">
      <c r="A103" s="42" t="s">
        <v>74</v>
      </c>
      <c r="B103" s="83"/>
      <c r="C103" s="409"/>
      <c r="D103" s="83"/>
      <c r="E103" s="422"/>
      <c r="F103" s="83"/>
      <c r="G103" s="409"/>
      <c r="H103" s="83"/>
      <c r="I103" s="422"/>
    </row>
    <row r="104" spans="1:14" ht="15" x14ac:dyDescent="0.2">
      <c r="A104" s="14" t="s">
        <v>75</v>
      </c>
      <c r="B104" s="131"/>
      <c r="C104" s="405"/>
      <c r="D104" s="131"/>
      <c r="E104" s="418"/>
      <c r="F104" s="74"/>
      <c r="G104" s="405"/>
      <c r="H104" s="76"/>
      <c r="I104" s="435"/>
    </row>
    <row r="105" spans="1:14" ht="15" x14ac:dyDescent="0.2">
      <c r="A105" s="13" t="s">
        <v>93</v>
      </c>
      <c r="B105" s="74">
        <v>1329409759795</v>
      </c>
      <c r="C105" s="405">
        <f t="shared" ref="C105:E106" si="22">B105/B$112*100</f>
        <v>63.033876464845171</v>
      </c>
      <c r="D105" s="74">
        <v>194976711542</v>
      </c>
      <c r="E105" s="418">
        <f t="shared" si="22"/>
        <v>64.366322143099296</v>
      </c>
      <c r="F105" s="74">
        <v>16574014479</v>
      </c>
      <c r="G105" s="405">
        <f>F105/F$112*100</f>
        <v>61.028122886090252</v>
      </c>
      <c r="H105" s="76">
        <v>26155287</v>
      </c>
      <c r="I105" s="435">
        <f>H105/H$112*100</f>
        <v>45.042848272156874</v>
      </c>
    </row>
    <row r="106" spans="1:14" ht="15" x14ac:dyDescent="0.2">
      <c r="A106" s="27" t="s">
        <v>135</v>
      </c>
      <c r="B106" s="84">
        <v>-304</v>
      </c>
      <c r="C106" s="405">
        <f t="shared" si="22"/>
        <v>-1.441414003780733E-8</v>
      </c>
      <c r="D106" s="84">
        <v>-304</v>
      </c>
      <c r="E106" s="418">
        <f t="shared" si="22"/>
        <v>-1.0035743128884997E-7</v>
      </c>
      <c r="F106" s="84">
        <v>-304</v>
      </c>
      <c r="G106" s="405">
        <f>F106/F$112*100</f>
        <v>-1.1193757179878375E-6</v>
      </c>
      <c r="H106" s="454">
        <v>-304</v>
      </c>
      <c r="I106" s="435">
        <f>H106/H$112*100</f>
        <v>-5.2352802990598762E-4</v>
      </c>
    </row>
    <row r="107" spans="1:14" ht="15" x14ac:dyDescent="0.2">
      <c r="A107" s="27" t="s">
        <v>136</v>
      </c>
      <c r="B107" s="84">
        <v>-50943216</v>
      </c>
      <c r="C107" s="405">
        <f>B107/B$112</f>
        <v>-2.4154692414482467E-5</v>
      </c>
      <c r="D107" s="84">
        <v>-50943216</v>
      </c>
      <c r="E107" s="418">
        <f>D107/D$112</f>
        <v>-1.6817533879450797E-4</v>
      </c>
      <c r="F107" s="84">
        <v>-50943216</v>
      </c>
      <c r="G107" s="405">
        <f>F107/F$112</f>
        <v>-1.8758091771911014E-3</v>
      </c>
      <c r="H107" s="454">
        <v>-158506</v>
      </c>
      <c r="I107" s="435">
        <f>H107/H$112</f>
        <v>-2.729682036456529E-3</v>
      </c>
    </row>
    <row r="108" spans="1:14" ht="15.75" x14ac:dyDescent="0.25">
      <c r="A108" s="38"/>
      <c r="B108" s="71"/>
      <c r="C108" s="123"/>
      <c r="D108" s="71"/>
      <c r="E108" s="125"/>
      <c r="F108" s="71"/>
      <c r="G108" s="123"/>
      <c r="H108" s="451"/>
      <c r="I108" s="437"/>
    </row>
    <row r="109" spans="1:14" x14ac:dyDescent="0.2">
      <c r="A109" s="17"/>
      <c r="B109" s="74"/>
      <c r="C109" s="123"/>
      <c r="D109" s="74"/>
      <c r="E109" s="125"/>
      <c r="F109" s="74"/>
      <c r="G109" s="123"/>
      <c r="H109" s="76"/>
      <c r="I109" s="437"/>
    </row>
    <row r="110" spans="1:14" s="31" customFormat="1" ht="18" x14ac:dyDescent="0.25">
      <c r="A110" s="4" t="s">
        <v>77</v>
      </c>
      <c r="B110" s="75">
        <f t="shared" ref="B110:I110" si="23">SUM(B97:B109)</f>
        <v>1329431447100</v>
      </c>
      <c r="C110" s="406">
        <f t="shared" si="23"/>
        <v>63.037296081536681</v>
      </c>
      <c r="D110" s="75">
        <f t="shared" si="23"/>
        <v>194927479692</v>
      </c>
      <c r="E110" s="419">
        <f>SUM(E97:E109)</f>
        <v>64.36671892925969</v>
      </c>
      <c r="F110" s="75">
        <f t="shared" si="23"/>
        <v>16523071029</v>
      </c>
      <c r="G110" s="406">
        <f>SUM(G97:G109)</f>
        <v>61.026246215288332</v>
      </c>
      <c r="H110" s="452">
        <f t="shared" si="23"/>
        <v>25996547</v>
      </c>
      <c r="I110" s="436">
        <f t="shared" si="23"/>
        <v>45.039715611307919</v>
      </c>
      <c r="J110" s="53"/>
      <c r="K110" s="378"/>
      <c r="L110" s="312"/>
      <c r="M110" s="312"/>
      <c r="N110" s="312"/>
    </row>
    <row r="111" spans="1:14" ht="18" x14ac:dyDescent="0.25">
      <c r="A111" s="4"/>
      <c r="B111" s="166"/>
      <c r="C111" s="72"/>
      <c r="D111" s="71"/>
      <c r="E111" s="73"/>
      <c r="F111" s="71"/>
      <c r="G111" s="72"/>
      <c r="H111" s="451"/>
      <c r="I111" s="426"/>
    </row>
    <row r="112" spans="1:14" s="31" customFormat="1" ht="18.75" thickBot="1" x14ac:dyDescent="0.3">
      <c r="A112" s="4" t="s">
        <v>78</v>
      </c>
      <c r="B112" s="88">
        <f t="shared" ref="B112:I112" si="24">B93+B110</f>
        <v>2109040145320</v>
      </c>
      <c r="C112" s="410">
        <f t="shared" si="24"/>
        <v>100.00239131454903</v>
      </c>
      <c r="D112" s="88">
        <f t="shared" si="24"/>
        <v>302917278866</v>
      </c>
      <c r="E112" s="438">
        <f t="shared" si="24"/>
        <v>100.01664935854065</v>
      </c>
      <c r="F112" s="88">
        <f t="shared" si="24"/>
        <v>27157994864</v>
      </c>
      <c r="G112" s="410">
        <f t="shared" si="24"/>
        <v>100.18570510854192</v>
      </c>
      <c r="H112" s="455">
        <f t="shared" si="24"/>
        <v>58067569</v>
      </c>
      <c r="I112" s="439">
        <f t="shared" si="24"/>
        <v>100.2702385216092</v>
      </c>
      <c r="J112" s="53"/>
      <c r="K112" s="378"/>
      <c r="L112" s="312"/>
      <c r="M112" s="312"/>
      <c r="N112" s="312"/>
    </row>
    <row r="113" spans="2:15" ht="15" thickTop="1" x14ac:dyDescent="0.2">
      <c r="B113" s="49"/>
      <c r="C113" s="49"/>
      <c r="D113" s="49"/>
      <c r="E113" s="49"/>
      <c r="F113" s="49"/>
      <c r="G113" s="49"/>
      <c r="H113" s="49"/>
      <c r="I113" s="49"/>
    </row>
    <row r="114" spans="2:15" ht="15" thickBot="1" x14ac:dyDescent="0.25">
      <c r="B114" s="49"/>
      <c r="C114" s="49"/>
      <c r="D114" s="49"/>
      <c r="E114" s="49"/>
      <c r="F114" s="49"/>
      <c r="G114" s="49"/>
    </row>
    <row r="115" spans="2:15" ht="15" thickBot="1" x14ac:dyDescent="0.25">
      <c r="F115" s="49"/>
      <c r="G115" s="49"/>
      <c r="H115" s="381"/>
      <c r="I115" s="382"/>
      <c r="J115" s="383"/>
      <c r="K115" s="384" t="s">
        <v>212</v>
      </c>
      <c r="L115" s="385" t="s">
        <v>211</v>
      </c>
      <c r="M115" s="384" t="s">
        <v>213</v>
      </c>
      <c r="N115" s="386" t="s">
        <v>211</v>
      </c>
    </row>
    <row r="116" spans="2:15" x14ac:dyDescent="0.2">
      <c r="H116" s="387"/>
      <c r="I116" s="388"/>
      <c r="J116" s="389" t="s">
        <v>208</v>
      </c>
      <c r="K116" s="390">
        <v>34915988772</v>
      </c>
      <c r="L116" s="391">
        <v>1.6555393148622199E-2</v>
      </c>
      <c r="M116" s="390">
        <v>4997832107</v>
      </c>
      <c r="N116" s="392">
        <v>1.6498999745771736E-2</v>
      </c>
      <c r="O116" s="376"/>
    </row>
    <row r="117" spans="2:15" x14ac:dyDescent="0.2">
      <c r="H117" s="387"/>
      <c r="I117" s="388"/>
      <c r="J117" s="389" t="s">
        <v>209</v>
      </c>
      <c r="K117" s="390">
        <v>1418756945397</v>
      </c>
      <c r="L117" s="391">
        <v>0.67270267403171458</v>
      </c>
      <c r="M117" s="390">
        <v>201726249273</v>
      </c>
      <c r="N117" s="392">
        <v>0.66594500659778022</v>
      </c>
      <c r="O117" s="376"/>
    </row>
    <row r="118" spans="2:15" ht="15" thickBot="1" x14ac:dyDescent="0.25">
      <c r="H118" s="387"/>
      <c r="I118" s="388"/>
      <c r="J118" s="389" t="s">
        <v>210</v>
      </c>
      <c r="K118" s="390">
        <v>126094853512</v>
      </c>
      <c r="L118" s="391">
        <v>5.978779199239373E-2</v>
      </c>
      <c r="M118" s="390">
        <v>10567763338</v>
      </c>
      <c r="N118" s="392">
        <v>3.4886631022044826E-2</v>
      </c>
      <c r="O118" s="376"/>
    </row>
    <row r="119" spans="2:15" ht="15" thickBot="1" x14ac:dyDescent="0.25">
      <c r="H119" s="393"/>
      <c r="I119" s="394"/>
      <c r="J119" s="395" t="s">
        <v>214</v>
      </c>
      <c r="K119" s="396">
        <f>SUM(K116:K118)</f>
        <v>1579767787681</v>
      </c>
      <c r="L119" s="397">
        <f>K119/B112</f>
        <v>0.74904585917273059</v>
      </c>
      <c r="M119" s="396">
        <f>SUM(M116:M118)</f>
        <v>217291844718</v>
      </c>
      <c r="N119" s="398">
        <f>M119/D112</f>
        <v>0.71733063736559677</v>
      </c>
    </row>
    <row r="120" spans="2:15" x14ac:dyDescent="0.2">
      <c r="B120" s="49"/>
      <c r="C120" s="49"/>
      <c r="D120" s="49"/>
      <c r="E120" s="49"/>
      <c r="F120" s="49"/>
      <c r="G120" s="49"/>
      <c r="H120" s="49"/>
      <c r="I120" s="49"/>
    </row>
    <row r="121" spans="2:15" x14ac:dyDescent="0.2">
      <c r="B121" s="49"/>
      <c r="C121" s="49"/>
      <c r="D121" s="49"/>
      <c r="E121" s="49"/>
      <c r="F121" s="49"/>
      <c r="G121" s="49"/>
      <c r="H121" s="49"/>
      <c r="I121" s="49"/>
    </row>
    <row r="122" spans="2:15" x14ac:dyDescent="0.2">
      <c r="B122" s="49"/>
      <c r="C122" s="49"/>
      <c r="D122" s="49"/>
      <c r="E122" s="49"/>
      <c r="F122" s="49"/>
      <c r="G122" s="49"/>
      <c r="H122" s="49"/>
      <c r="I122" s="49"/>
    </row>
    <row r="123" spans="2:15" x14ac:dyDescent="0.2">
      <c r="B123" s="49"/>
      <c r="C123" s="49"/>
      <c r="D123" s="49"/>
      <c r="E123" s="49"/>
      <c r="F123" s="49"/>
      <c r="G123" s="49"/>
      <c r="H123" s="49"/>
      <c r="I123" s="49"/>
    </row>
    <row r="124" spans="2:15" x14ac:dyDescent="0.2">
      <c r="B124" s="49"/>
      <c r="C124" s="49"/>
      <c r="D124" s="49"/>
      <c r="E124" s="49"/>
      <c r="F124" s="49"/>
      <c r="G124" s="49"/>
      <c r="H124" s="49"/>
      <c r="I124" s="49"/>
    </row>
    <row r="125" spans="2:15" x14ac:dyDescent="0.2">
      <c r="B125" s="49"/>
      <c r="C125" s="49"/>
      <c r="D125" s="49"/>
      <c r="E125" s="49"/>
      <c r="F125" s="49"/>
      <c r="G125" s="49"/>
      <c r="H125" s="49"/>
      <c r="I125" s="49"/>
    </row>
    <row r="126" spans="2:15" x14ac:dyDescent="0.2">
      <c r="B126" s="49"/>
      <c r="C126" s="49"/>
      <c r="D126" s="49"/>
      <c r="E126" s="49"/>
      <c r="F126" s="49"/>
      <c r="G126" s="49"/>
      <c r="H126" s="49"/>
      <c r="I126" s="49"/>
    </row>
    <row r="127" spans="2:15" x14ac:dyDescent="0.2">
      <c r="B127" s="49"/>
      <c r="C127" s="49"/>
      <c r="D127" s="49"/>
      <c r="E127" s="49"/>
      <c r="F127" s="49"/>
      <c r="G127" s="49"/>
      <c r="H127" s="49"/>
      <c r="I127" s="49"/>
    </row>
    <row r="128" spans="2:15" x14ac:dyDescent="0.2">
      <c r="B128" s="49"/>
      <c r="C128" s="49"/>
      <c r="D128" s="49"/>
      <c r="E128" s="49"/>
      <c r="F128" s="49"/>
      <c r="G128" s="49"/>
      <c r="H128" s="49"/>
      <c r="I128" s="49"/>
    </row>
    <row r="129" spans="2:9" x14ac:dyDescent="0.2">
      <c r="B129" s="49"/>
      <c r="C129" s="49"/>
      <c r="D129" s="49"/>
      <c r="E129" s="49"/>
      <c r="F129" s="49"/>
      <c r="G129" s="49"/>
      <c r="H129" s="49"/>
      <c r="I129" s="49"/>
    </row>
    <row r="130" spans="2:9" x14ac:dyDescent="0.2">
      <c r="B130" s="49"/>
      <c r="C130" s="49"/>
      <c r="D130" s="49"/>
      <c r="E130" s="49"/>
      <c r="F130" s="49"/>
      <c r="G130" s="49"/>
      <c r="H130" s="49"/>
      <c r="I130" s="49"/>
    </row>
    <row r="131" spans="2:9" x14ac:dyDescent="0.2">
      <c r="B131" s="49"/>
      <c r="C131" s="49"/>
      <c r="D131" s="49"/>
      <c r="E131" s="49"/>
      <c r="F131" s="49"/>
      <c r="G131" s="49"/>
      <c r="H131" s="49"/>
      <c r="I131" s="49"/>
    </row>
    <row r="132" spans="2:9" x14ac:dyDescent="0.2">
      <c r="B132" s="49"/>
      <c r="C132" s="49"/>
      <c r="D132" s="49"/>
      <c r="E132" s="49"/>
      <c r="F132" s="49"/>
      <c r="G132" s="49"/>
      <c r="H132" s="49"/>
      <c r="I132" s="228"/>
    </row>
    <row r="133" spans="2:9" x14ac:dyDescent="0.2">
      <c r="B133" s="49"/>
      <c r="C133" s="49"/>
      <c r="D133" s="49"/>
      <c r="E133" s="49"/>
      <c r="F133" s="49"/>
      <c r="G133" s="49"/>
      <c r="H133" s="49"/>
      <c r="I133" s="49"/>
    </row>
    <row r="134" spans="2:9" x14ac:dyDescent="0.2">
      <c r="B134" s="49"/>
      <c r="C134" s="49"/>
      <c r="D134" s="49"/>
      <c r="E134" s="49"/>
      <c r="F134" s="49"/>
      <c r="G134" s="49"/>
      <c r="H134" s="49"/>
      <c r="I134" s="49"/>
    </row>
    <row r="135" spans="2:9" x14ac:dyDescent="0.2">
      <c r="B135" s="49"/>
      <c r="C135" s="49"/>
      <c r="D135" s="49"/>
      <c r="E135" s="49"/>
      <c r="F135" s="49"/>
      <c r="G135" s="49"/>
      <c r="H135" s="49"/>
      <c r="I135" s="49"/>
    </row>
    <row r="136" spans="2:9" x14ac:dyDescent="0.2">
      <c r="B136" s="49"/>
      <c r="C136" s="49"/>
      <c r="D136" s="49"/>
      <c r="E136" s="49"/>
      <c r="F136" s="49"/>
      <c r="G136" s="49"/>
      <c r="H136" s="49"/>
      <c r="I136" s="49"/>
    </row>
    <row r="137" spans="2:9" x14ac:dyDescent="0.2">
      <c r="B137" s="49"/>
      <c r="C137" s="49"/>
      <c r="D137" s="49"/>
      <c r="E137" s="49"/>
      <c r="F137" s="49"/>
      <c r="G137" s="49"/>
      <c r="H137" s="49"/>
      <c r="I137" s="49"/>
    </row>
    <row r="138" spans="2:9" x14ac:dyDescent="0.2">
      <c r="B138" s="49"/>
      <c r="C138" s="49"/>
      <c r="D138" s="49"/>
      <c r="E138" s="49"/>
      <c r="F138" s="49"/>
      <c r="G138" s="49"/>
      <c r="H138" s="49"/>
      <c r="I138" s="49"/>
    </row>
    <row r="139" spans="2:9" x14ac:dyDescent="0.2">
      <c r="B139" s="49"/>
      <c r="C139" s="49"/>
      <c r="D139" s="49"/>
      <c r="E139" s="49"/>
      <c r="F139" s="49"/>
      <c r="G139" s="49"/>
      <c r="H139" s="49"/>
      <c r="I139" s="49"/>
    </row>
    <row r="140" spans="2:9" x14ac:dyDescent="0.2">
      <c r="B140" s="49"/>
      <c r="C140" s="49"/>
      <c r="D140" s="49"/>
      <c r="E140" s="49"/>
      <c r="F140" s="49"/>
      <c r="G140" s="49"/>
      <c r="H140" s="49"/>
      <c r="I140" s="49"/>
    </row>
    <row r="141" spans="2:9" x14ac:dyDescent="0.2">
      <c r="B141" s="49"/>
      <c r="C141" s="49"/>
      <c r="D141" s="49"/>
      <c r="E141" s="49"/>
      <c r="F141" s="49"/>
      <c r="G141" s="49"/>
      <c r="H141" s="49"/>
      <c r="I141" s="49"/>
    </row>
    <row r="142" spans="2:9" x14ac:dyDescent="0.2">
      <c r="B142" s="49"/>
      <c r="C142" s="49"/>
      <c r="D142" s="49"/>
      <c r="E142" s="49"/>
      <c r="F142" s="49"/>
      <c r="G142" s="49"/>
      <c r="H142" s="49"/>
      <c r="I142" s="49"/>
    </row>
    <row r="143" spans="2:9" x14ac:dyDescent="0.2">
      <c r="B143" s="49"/>
      <c r="C143" s="49"/>
      <c r="D143" s="49"/>
      <c r="E143" s="49"/>
      <c r="F143" s="49"/>
      <c r="G143" s="49"/>
      <c r="H143" s="49"/>
      <c r="I143" s="49"/>
    </row>
    <row r="144" spans="2:9" x14ac:dyDescent="0.2">
      <c r="B144" s="49"/>
      <c r="C144" s="49"/>
      <c r="D144" s="49"/>
      <c r="E144" s="49"/>
      <c r="F144" s="49"/>
      <c r="G144" s="49"/>
      <c r="H144" s="49"/>
      <c r="I144" s="49"/>
    </row>
    <row r="145" spans="2:9" x14ac:dyDescent="0.2">
      <c r="B145" s="49"/>
      <c r="C145" s="49"/>
      <c r="D145" s="49"/>
      <c r="E145" s="49"/>
      <c r="F145" s="49"/>
      <c r="G145" s="49"/>
      <c r="H145" s="49"/>
      <c r="I145" s="49"/>
    </row>
    <row r="146" spans="2:9" x14ac:dyDescent="0.2">
      <c r="B146" s="49"/>
      <c r="C146" s="49"/>
      <c r="D146" s="49"/>
      <c r="E146" s="49"/>
      <c r="F146" s="49"/>
      <c r="G146" s="49"/>
      <c r="H146" s="49"/>
      <c r="I146" s="49"/>
    </row>
    <row r="147" spans="2:9" x14ac:dyDescent="0.2">
      <c r="B147" s="49"/>
      <c r="C147" s="49"/>
      <c r="D147" s="49"/>
      <c r="E147" s="49"/>
      <c r="F147" s="49"/>
      <c r="G147" s="49"/>
      <c r="H147" s="49"/>
      <c r="I147" s="49"/>
    </row>
    <row r="148" spans="2:9" x14ac:dyDescent="0.2">
      <c r="B148" s="49"/>
      <c r="C148" s="49"/>
      <c r="D148" s="49"/>
      <c r="E148" s="49"/>
      <c r="F148" s="49"/>
      <c r="G148" s="49"/>
      <c r="H148" s="49"/>
      <c r="I148" s="49"/>
    </row>
    <row r="149" spans="2:9" x14ac:dyDescent="0.2">
      <c r="B149" s="49"/>
      <c r="C149" s="49"/>
      <c r="D149" s="49"/>
      <c r="E149" s="49"/>
      <c r="F149" s="49"/>
      <c r="G149" s="49"/>
      <c r="H149" s="49"/>
      <c r="I149" s="49"/>
    </row>
    <row r="150" spans="2:9" x14ac:dyDescent="0.2">
      <c r="B150" s="49"/>
      <c r="C150" s="49"/>
      <c r="D150" s="49"/>
      <c r="E150" s="49"/>
      <c r="F150" s="49"/>
      <c r="G150" s="49"/>
      <c r="H150" s="49"/>
      <c r="I150" s="49"/>
    </row>
    <row r="151" spans="2:9" x14ac:dyDescent="0.2">
      <c r="B151" s="49"/>
      <c r="C151" s="49"/>
      <c r="D151" s="49"/>
      <c r="E151" s="49"/>
      <c r="F151" s="49"/>
      <c r="G151" s="49"/>
      <c r="H151" s="49"/>
      <c r="I151" s="49"/>
    </row>
    <row r="152" spans="2:9" x14ac:dyDescent="0.2">
      <c r="B152" s="49"/>
      <c r="C152" s="49"/>
      <c r="D152" s="49"/>
      <c r="E152" s="49"/>
      <c r="F152" s="49"/>
      <c r="G152" s="49"/>
      <c r="H152" s="49"/>
      <c r="I152" s="49"/>
    </row>
    <row r="153" spans="2:9" x14ac:dyDescent="0.2">
      <c r="B153" s="49"/>
      <c r="C153" s="49"/>
      <c r="D153" s="49"/>
      <c r="E153" s="49"/>
      <c r="F153" s="49"/>
      <c r="G153" s="49"/>
      <c r="H153" s="49"/>
      <c r="I153" s="49"/>
    </row>
    <row r="154" spans="2:9" x14ac:dyDescent="0.2">
      <c r="B154" s="49"/>
      <c r="C154" s="49"/>
      <c r="D154" s="49"/>
      <c r="E154" s="49"/>
      <c r="F154" s="49"/>
      <c r="G154" s="49"/>
      <c r="H154" s="49"/>
      <c r="I154" s="49"/>
    </row>
    <row r="155" spans="2:9" x14ac:dyDescent="0.2">
      <c r="B155" s="49"/>
      <c r="C155" s="49"/>
      <c r="D155" s="49"/>
      <c r="E155" s="49"/>
      <c r="F155" s="49"/>
      <c r="G155" s="49"/>
      <c r="H155" s="49"/>
      <c r="I155" s="49"/>
    </row>
    <row r="156" spans="2:9" x14ac:dyDescent="0.2">
      <c r="B156" s="49"/>
      <c r="C156" s="49"/>
      <c r="D156" s="49"/>
      <c r="E156" s="49"/>
      <c r="F156" s="49"/>
      <c r="G156" s="49"/>
      <c r="H156" s="49"/>
      <c r="I156" s="49"/>
    </row>
    <row r="157" spans="2:9" x14ac:dyDescent="0.2">
      <c r="B157" s="49"/>
      <c r="C157" s="49"/>
      <c r="D157" s="49"/>
      <c r="E157" s="49"/>
      <c r="F157" s="49"/>
      <c r="G157" s="49"/>
      <c r="H157" s="49"/>
      <c r="I157" s="49"/>
    </row>
    <row r="158" spans="2:9" x14ac:dyDescent="0.2">
      <c r="B158" s="49"/>
      <c r="C158" s="49"/>
      <c r="D158" s="49"/>
      <c r="E158" s="49"/>
      <c r="F158" s="49"/>
      <c r="G158" s="49"/>
      <c r="H158" s="49"/>
      <c r="I158" s="49"/>
    </row>
    <row r="159" spans="2:9" x14ac:dyDescent="0.2">
      <c r="B159" s="49"/>
      <c r="C159" s="49"/>
      <c r="D159" s="49"/>
      <c r="E159" s="49"/>
      <c r="F159" s="49"/>
      <c r="G159" s="49"/>
      <c r="H159" s="49"/>
      <c r="I159" s="49"/>
    </row>
    <row r="160" spans="2:9" x14ac:dyDescent="0.2">
      <c r="B160" s="49"/>
      <c r="C160" s="49"/>
      <c r="D160" s="49"/>
      <c r="E160" s="49"/>
      <c r="F160" s="49"/>
      <c r="G160" s="49"/>
      <c r="H160" s="49"/>
      <c r="I160" s="49"/>
    </row>
    <row r="161" spans="2:9" x14ac:dyDescent="0.2">
      <c r="B161" s="49"/>
      <c r="C161" s="49"/>
      <c r="D161" s="49"/>
      <c r="E161" s="49"/>
      <c r="F161" s="49"/>
      <c r="G161" s="49"/>
      <c r="H161" s="49"/>
      <c r="I161" s="49"/>
    </row>
    <row r="162" spans="2:9" x14ac:dyDescent="0.2">
      <c r="B162" s="49"/>
      <c r="C162" s="49"/>
      <c r="D162" s="49"/>
      <c r="E162" s="49"/>
      <c r="F162" s="49"/>
      <c r="G162" s="49"/>
      <c r="H162" s="49"/>
      <c r="I162" s="49"/>
    </row>
    <row r="163" spans="2:9" x14ac:dyDescent="0.2">
      <c r="B163" s="49"/>
      <c r="C163" s="49"/>
      <c r="D163" s="49"/>
      <c r="E163" s="49"/>
      <c r="F163" s="49"/>
      <c r="G163" s="49"/>
      <c r="H163" s="49"/>
      <c r="I163" s="49"/>
    </row>
    <row r="164" spans="2:9" x14ac:dyDescent="0.2">
      <c r="B164" s="49"/>
      <c r="C164" s="49"/>
      <c r="D164" s="49"/>
      <c r="E164" s="49"/>
      <c r="F164" s="49"/>
      <c r="G164" s="49"/>
      <c r="H164" s="49"/>
      <c r="I164" s="49"/>
    </row>
    <row r="165" spans="2:9" x14ac:dyDescent="0.2">
      <c r="B165" s="49"/>
      <c r="C165" s="49"/>
      <c r="D165" s="49"/>
      <c r="E165" s="49"/>
      <c r="F165" s="49"/>
      <c r="G165" s="49"/>
      <c r="H165" s="49"/>
      <c r="I165" s="49"/>
    </row>
    <row r="166" spans="2:9" x14ac:dyDescent="0.2">
      <c r="B166" s="49"/>
      <c r="C166" s="49"/>
      <c r="D166" s="49"/>
      <c r="E166" s="49"/>
      <c r="F166" s="49"/>
      <c r="G166" s="49"/>
      <c r="H166" s="49"/>
      <c r="I166" s="49"/>
    </row>
    <row r="167" spans="2:9" x14ac:dyDescent="0.2">
      <c r="B167" s="49"/>
      <c r="C167" s="49"/>
      <c r="D167" s="49"/>
      <c r="E167" s="49"/>
      <c r="F167" s="49"/>
      <c r="G167" s="49"/>
      <c r="H167" s="49"/>
      <c r="I167" s="49"/>
    </row>
    <row r="168" spans="2:9" x14ac:dyDescent="0.2">
      <c r="B168" s="49"/>
      <c r="C168" s="49"/>
      <c r="D168" s="49"/>
      <c r="E168" s="49"/>
      <c r="F168" s="49"/>
      <c r="G168" s="49"/>
      <c r="H168" s="49"/>
      <c r="I168" s="49"/>
    </row>
    <row r="169" spans="2:9" x14ac:dyDescent="0.2">
      <c r="B169" s="49"/>
      <c r="C169" s="49"/>
      <c r="D169" s="49"/>
      <c r="E169" s="49"/>
      <c r="F169" s="49"/>
      <c r="G169" s="49"/>
      <c r="H169" s="49"/>
      <c r="I169" s="49"/>
    </row>
    <row r="170" spans="2:9" x14ac:dyDescent="0.2">
      <c r="B170" s="49"/>
      <c r="C170" s="49"/>
      <c r="D170" s="49"/>
      <c r="E170" s="49"/>
      <c r="F170" s="49"/>
      <c r="G170" s="49"/>
      <c r="H170" s="49"/>
      <c r="I170" s="49"/>
    </row>
    <row r="171" spans="2:9" x14ac:dyDescent="0.2">
      <c r="B171" s="49"/>
      <c r="C171" s="49"/>
      <c r="D171" s="49"/>
      <c r="E171" s="49"/>
      <c r="F171" s="49"/>
      <c r="G171" s="49"/>
      <c r="H171" s="49"/>
      <c r="I171" s="49"/>
    </row>
    <row r="172" spans="2:9" x14ac:dyDescent="0.2">
      <c r="B172" s="49"/>
      <c r="C172" s="49"/>
      <c r="D172" s="49"/>
      <c r="E172" s="49"/>
      <c r="F172" s="49"/>
      <c r="G172" s="49"/>
      <c r="H172" s="49"/>
      <c r="I172" s="49"/>
    </row>
    <row r="173" spans="2:9" x14ac:dyDescent="0.2">
      <c r="B173" s="49"/>
      <c r="C173" s="49"/>
      <c r="D173" s="49"/>
      <c r="E173" s="49"/>
      <c r="F173" s="49"/>
      <c r="G173" s="49"/>
      <c r="H173" s="49"/>
      <c r="I173" s="49"/>
    </row>
    <row r="174" spans="2:9" x14ac:dyDescent="0.2">
      <c r="B174" s="49"/>
      <c r="C174" s="49"/>
      <c r="D174" s="49"/>
      <c r="E174" s="49"/>
      <c r="F174" s="49"/>
      <c r="G174" s="49"/>
      <c r="H174" s="49"/>
      <c r="I174" s="49"/>
    </row>
    <row r="175" spans="2:9" x14ac:dyDescent="0.2">
      <c r="B175" s="49"/>
      <c r="C175" s="49"/>
      <c r="D175" s="49"/>
      <c r="E175" s="49"/>
      <c r="F175" s="49"/>
      <c r="G175" s="49"/>
      <c r="H175" s="49"/>
      <c r="I175" s="49"/>
    </row>
    <row r="176" spans="2:9" x14ac:dyDescent="0.2">
      <c r="B176" s="49"/>
      <c r="C176" s="49"/>
      <c r="D176" s="49"/>
      <c r="E176" s="49"/>
      <c r="F176" s="49"/>
      <c r="G176" s="49"/>
      <c r="H176" s="49"/>
      <c r="I176" s="49"/>
    </row>
    <row r="177" spans="2:9" x14ac:dyDescent="0.2">
      <c r="B177" s="49"/>
      <c r="C177" s="49"/>
      <c r="D177" s="49"/>
      <c r="E177" s="49"/>
      <c r="F177" s="49"/>
      <c r="G177" s="49"/>
      <c r="H177" s="49"/>
      <c r="I177" s="49"/>
    </row>
    <row r="178" spans="2:9" x14ac:dyDescent="0.2">
      <c r="B178" s="49"/>
      <c r="C178" s="49"/>
      <c r="D178" s="49"/>
      <c r="E178" s="49"/>
      <c r="F178" s="49"/>
      <c r="G178" s="49"/>
      <c r="H178" s="49"/>
      <c r="I178" s="49"/>
    </row>
    <row r="179" spans="2:9" x14ac:dyDescent="0.2">
      <c r="B179" s="49"/>
      <c r="C179" s="49"/>
      <c r="D179" s="49"/>
      <c r="E179" s="49"/>
      <c r="F179" s="49"/>
      <c r="G179" s="49"/>
      <c r="H179" s="49"/>
      <c r="I179" s="49"/>
    </row>
    <row r="180" spans="2:9" x14ac:dyDescent="0.2">
      <c r="B180" s="49"/>
      <c r="C180" s="49"/>
      <c r="D180" s="49"/>
      <c r="E180" s="49"/>
      <c r="F180" s="49"/>
      <c r="G180" s="49"/>
      <c r="H180" s="49"/>
      <c r="I180" s="49"/>
    </row>
    <row r="181" spans="2:9" x14ac:dyDescent="0.2">
      <c r="B181" s="49"/>
      <c r="C181" s="49"/>
      <c r="D181" s="49"/>
      <c r="E181" s="49"/>
      <c r="F181" s="49"/>
      <c r="G181" s="49"/>
      <c r="H181" s="49"/>
      <c r="I181" s="49"/>
    </row>
    <row r="182" spans="2:9" x14ac:dyDescent="0.2">
      <c r="B182" s="49"/>
      <c r="C182" s="49"/>
      <c r="D182" s="49"/>
      <c r="E182" s="49"/>
      <c r="F182" s="49"/>
      <c r="G182" s="49"/>
      <c r="H182" s="49"/>
      <c r="I182" s="49"/>
    </row>
    <row r="183" spans="2:9" x14ac:dyDescent="0.2">
      <c r="B183" s="49"/>
      <c r="C183" s="49"/>
      <c r="D183" s="49"/>
      <c r="E183" s="49"/>
      <c r="F183" s="49"/>
      <c r="G183" s="49"/>
      <c r="H183" s="49"/>
      <c r="I183" s="49"/>
    </row>
    <row r="184" spans="2:9" x14ac:dyDescent="0.2">
      <c r="B184" s="49"/>
      <c r="C184" s="49"/>
      <c r="D184" s="49"/>
      <c r="E184" s="49"/>
      <c r="F184" s="49"/>
      <c r="G184" s="49"/>
      <c r="H184" s="49"/>
      <c r="I184" s="49"/>
    </row>
    <row r="185" spans="2:9" x14ac:dyDescent="0.2">
      <c r="B185" s="49"/>
      <c r="C185" s="49"/>
      <c r="D185" s="49"/>
      <c r="E185" s="49"/>
      <c r="F185" s="49"/>
      <c r="G185" s="49"/>
      <c r="H185" s="49"/>
      <c r="I185" s="49"/>
    </row>
    <row r="186" spans="2:9" x14ac:dyDescent="0.2">
      <c r="B186" s="49"/>
      <c r="C186" s="49"/>
      <c r="D186" s="49"/>
      <c r="E186" s="49"/>
      <c r="F186" s="49"/>
      <c r="G186" s="49"/>
      <c r="H186" s="49"/>
      <c r="I186" s="49"/>
    </row>
    <row r="187" spans="2:9" x14ac:dyDescent="0.2">
      <c r="B187" s="49"/>
      <c r="C187" s="49"/>
      <c r="D187" s="49"/>
      <c r="E187" s="49"/>
      <c r="F187" s="49"/>
      <c r="G187" s="49"/>
      <c r="H187" s="49"/>
      <c r="I187" s="49"/>
    </row>
    <row r="188" spans="2:9" x14ac:dyDescent="0.2">
      <c r="B188" s="49"/>
      <c r="C188" s="49"/>
      <c r="D188" s="49"/>
      <c r="E188" s="49"/>
      <c r="F188" s="49"/>
      <c r="G188" s="49"/>
      <c r="H188" s="49"/>
      <c r="I188" s="49"/>
    </row>
    <row r="189" spans="2:9" x14ac:dyDescent="0.2">
      <c r="B189" s="49"/>
      <c r="C189" s="49"/>
      <c r="D189" s="49"/>
      <c r="E189" s="49"/>
      <c r="F189" s="49"/>
      <c r="G189" s="49"/>
      <c r="H189" s="49"/>
      <c r="I189" s="49"/>
    </row>
    <row r="190" spans="2:9" x14ac:dyDescent="0.2">
      <c r="B190" s="49"/>
      <c r="C190" s="49"/>
      <c r="D190" s="49"/>
      <c r="E190" s="49"/>
      <c r="F190" s="49"/>
      <c r="G190" s="49"/>
      <c r="H190" s="49"/>
      <c r="I190" s="49"/>
    </row>
    <row r="191" spans="2:9" x14ac:dyDescent="0.2">
      <c r="B191" s="49"/>
      <c r="C191" s="49"/>
      <c r="D191" s="49"/>
      <c r="E191" s="49"/>
      <c r="F191" s="49"/>
      <c r="G191" s="49"/>
      <c r="H191" s="49"/>
      <c r="I191" s="49"/>
    </row>
    <row r="192" spans="2:9" x14ac:dyDescent="0.2">
      <c r="B192" s="49"/>
      <c r="C192" s="49"/>
      <c r="D192" s="49"/>
      <c r="E192" s="49"/>
      <c r="F192" s="49"/>
      <c r="G192" s="49"/>
      <c r="H192" s="49"/>
      <c r="I192" s="49"/>
    </row>
    <row r="193" spans="2:9" x14ac:dyDescent="0.2">
      <c r="B193" s="49"/>
      <c r="C193" s="49"/>
      <c r="D193" s="49"/>
      <c r="E193" s="49"/>
      <c r="F193" s="49"/>
      <c r="G193" s="49"/>
      <c r="H193" s="49"/>
      <c r="I193" s="49"/>
    </row>
    <row r="194" spans="2:9" x14ac:dyDescent="0.2">
      <c r="B194" s="49"/>
      <c r="C194" s="49"/>
      <c r="D194" s="49"/>
      <c r="E194" s="49"/>
      <c r="F194" s="49"/>
      <c r="G194" s="49"/>
      <c r="H194" s="49"/>
      <c r="I194" s="49"/>
    </row>
    <row r="195" spans="2:9" x14ac:dyDescent="0.2">
      <c r="B195" s="49"/>
      <c r="C195" s="49"/>
      <c r="D195" s="49"/>
      <c r="E195" s="49"/>
      <c r="F195" s="49"/>
      <c r="G195" s="49"/>
      <c r="H195" s="49"/>
      <c r="I195" s="49"/>
    </row>
    <row r="196" spans="2:9" x14ac:dyDescent="0.2">
      <c r="B196" s="49"/>
      <c r="C196" s="49"/>
      <c r="D196" s="49"/>
      <c r="E196" s="49"/>
      <c r="F196" s="49"/>
      <c r="G196" s="49"/>
      <c r="H196" s="49"/>
      <c r="I196" s="49"/>
    </row>
    <row r="197" spans="2:9" x14ac:dyDescent="0.2">
      <c r="B197" s="49"/>
      <c r="C197" s="49"/>
      <c r="D197" s="49"/>
      <c r="E197" s="49"/>
      <c r="F197" s="49"/>
      <c r="G197" s="49"/>
      <c r="H197" s="49"/>
      <c r="I197" s="49"/>
    </row>
    <row r="198" spans="2:9" x14ac:dyDescent="0.2">
      <c r="B198" s="49"/>
      <c r="C198" s="49"/>
      <c r="D198" s="49"/>
      <c r="E198" s="49"/>
      <c r="F198" s="49"/>
      <c r="G198" s="49"/>
      <c r="H198" s="49"/>
      <c r="I198" s="49"/>
    </row>
    <row r="199" spans="2:9" x14ac:dyDescent="0.2">
      <c r="B199" s="49"/>
      <c r="C199" s="49"/>
      <c r="D199" s="49"/>
      <c r="E199" s="49"/>
      <c r="F199" s="49"/>
      <c r="G199" s="49"/>
      <c r="H199" s="49"/>
      <c r="I199" s="49"/>
    </row>
    <row r="200" spans="2:9" x14ac:dyDescent="0.2">
      <c r="B200" s="49"/>
      <c r="C200" s="49"/>
      <c r="D200" s="49"/>
      <c r="E200" s="49"/>
      <c r="F200" s="49"/>
      <c r="G200" s="49"/>
      <c r="H200" s="49"/>
      <c r="I200" s="49"/>
    </row>
    <row r="201" spans="2:9" x14ac:dyDescent="0.2">
      <c r="B201" s="49"/>
      <c r="C201" s="49"/>
      <c r="D201" s="49"/>
      <c r="E201" s="49"/>
      <c r="F201" s="49"/>
      <c r="G201" s="49"/>
      <c r="H201" s="49"/>
      <c r="I201" s="49"/>
    </row>
    <row r="202" spans="2:9" x14ac:dyDescent="0.2">
      <c r="B202" s="49"/>
      <c r="C202" s="49"/>
      <c r="D202" s="49"/>
      <c r="E202" s="49"/>
      <c r="F202" s="49"/>
      <c r="G202" s="49"/>
      <c r="H202" s="49"/>
      <c r="I202" s="49"/>
    </row>
    <row r="203" spans="2:9" x14ac:dyDescent="0.2">
      <c r="B203" s="49"/>
      <c r="C203" s="49"/>
      <c r="D203" s="49"/>
      <c r="E203" s="49"/>
      <c r="F203" s="49"/>
      <c r="G203" s="49"/>
      <c r="H203" s="49"/>
      <c r="I203" s="49"/>
    </row>
    <row r="204" spans="2:9" x14ac:dyDescent="0.2">
      <c r="B204" s="49"/>
      <c r="C204" s="49"/>
      <c r="D204" s="49"/>
      <c r="E204" s="49"/>
      <c r="F204" s="49"/>
      <c r="G204" s="49"/>
      <c r="H204" s="49"/>
      <c r="I204" s="49"/>
    </row>
    <row r="205" spans="2:9" x14ac:dyDescent="0.2">
      <c r="B205" s="49"/>
      <c r="C205" s="49"/>
      <c r="D205" s="49"/>
      <c r="E205" s="49"/>
      <c r="F205" s="49"/>
      <c r="G205" s="49"/>
      <c r="H205" s="49"/>
      <c r="I205" s="49"/>
    </row>
    <row r="206" spans="2:9" x14ac:dyDescent="0.2">
      <c r="B206" s="49"/>
      <c r="C206" s="49"/>
      <c r="D206" s="49"/>
      <c r="E206" s="49"/>
      <c r="F206" s="49"/>
      <c r="G206" s="49"/>
      <c r="H206" s="49"/>
      <c r="I206" s="49"/>
    </row>
    <row r="207" spans="2:9" x14ac:dyDescent="0.2">
      <c r="B207" s="49"/>
      <c r="C207" s="49"/>
      <c r="D207" s="49"/>
      <c r="E207" s="49"/>
      <c r="F207" s="49"/>
      <c r="G207" s="49"/>
      <c r="H207" s="49"/>
      <c r="I207" s="49"/>
    </row>
    <row r="208" spans="2:9" x14ac:dyDescent="0.2">
      <c r="B208" s="49"/>
      <c r="C208" s="49"/>
      <c r="D208" s="49"/>
      <c r="E208" s="49"/>
      <c r="F208" s="49"/>
      <c r="G208" s="49"/>
      <c r="H208" s="49"/>
      <c r="I208" s="49"/>
    </row>
    <row r="209" spans="2:9" x14ac:dyDescent="0.2">
      <c r="B209" s="49"/>
      <c r="C209" s="49"/>
      <c r="D209" s="49"/>
      <c r="E209" s="49"/>
      <c r="F209" s="49"/>
      <c r="G209" s="49"/>
      <c r="H209" s="49"/>
      <c r="I209" s="49"/>
    </row>
    <row r="210" spans="2:9" x14ac:dyDescent="0.2">
      <c r="B210" s="49"/>
      <c r="C210" s="49"/>
      <c r="D210" s="49"/>
      <c r="E210" s="49"/>
      <c r="F210" s="49"/>
      <c r="G210" s="49"/>
      <c r="H210" s="49"/>
      <c r="I210" s="49"/>
    </row>
    <row r="211" spans="2:9" x14ac:dyDescent="0.2">
      <c r="B211" s="49"/>
      <c r="C211" s="49"/>
      <c r="D211" s="49"/>
      <c r="E211" s="49"/>
      <c r="F211" s="49"/>
      <c r="G211" s="49"/>
      <c r="H211" s="49"/>
      <c r="I211" s="49"/>
    </row>
    <row r="212" spans="2:9" x14ac:dyDescent="0.2">
      <c r="B212" s="49"/>
      <c r="C212" s="49"/>
      <c r="D212" s="49"/>
      <c r="E212" s="49"/>
      <c r="F212" s="49"/>
      <c r="G212" s="49"/>
      <c r="H212" s="49"/>
      <c r="I212" s="49"/>
    </row>
    <row r="213" spans="2:9" x14ac:dyDescent="0.2">
      <c r="B213" s="49"/>
      <c r="C213" s="49"/>
      <c r="D213" s="49"/>
      <c r="E213" s="49"/>
      <c r="F213" s="49"/>
      <c r="G213" s="49"/>
      <c r="H213" s="49"/>
      <c r="I213" s="49"/>
    </row>
    <row r="214" spans="2:9" x14ac:dyDescent="0.2">
      <c r="B214" s="49"/>
      <c r="C214" s="49"/>
      <c r="D214" s="49"/>
      <c r="E214" s="49"/>
      <c r="F214" s="49"/>
      <c r="G214" s="49"/>
      <c r="H214" s="49"/>
      <c r="I214" s="49"/>
    </row>
    <row r="215" spans="2:9" x14ac:dyDescent="0.2">
      <c r="B215" s="49"/>
      <c r="C215" s="49"/>
      <c r="D215" s="49"/>
      <c r="E215" s="49"/>
      <c r="F215" s="49"/>
      <c r="G215" s="49"/>
      <c r="H215" s="49"/>
      <c r="I215" s="49"/>
    </row>
    <row r="216" spans="2:9" x14ac:dyDescent="0.2">
      <c r="B216" s="49"/>
      <c r="C216" s="49"/>
      <c r="D216" s="49"/>
      <c r="E216" s="49"/>
      <c r="F216" s="49"/>
      <c r="G216" s="49"/>
      <c r="H216" s="49"/>
      <c r="I216" s="49"/>
    </row>
    <row r="217" spans="2:9" x14ac:dyDescent="0.2">
      <c r="B217" s="49"/>
      <c r="C217" s="49"/>
      <c r="D217" s="49"/>
      <c r="E217" s="49"/>
      <c r="F217" s="49"/>
      <c r="G217" s="49"/>
      <c r="H217" s="49"/>
      <c r="I217" s="49"/>
    </row>
    <row r="218" spans="2:9" x14ac:dyDescent="0.2">
      <c r="B218" s="49"/>
      <c r="C218" s="49"/>
      <c r="D218" s="49"/>
      <c r="E218" s="49"/>
      <c r="F218" s="49"/>
      <c r="G218" s="49"/>
      <c r="H218" s="49"/>
      <c r="I218" s="49"/>
    </row>
    <row r="219" spans="2:9" x14ac:dyDescent="0.2">
      <c r="B219" s="49"/>
      <c r="C219" s="49"/>
      <c r="D219" s="49"/>
      <c r="E219" s="49"/>
      <c r="F219" s="49"/>
      <c r="G219" s="49"/>
      <c r="H219" s="49"/>
      <c r="I219" s="49"/>
    </row>
    <row r="220" spans="2:9" x14ac:dyDescent="0.2">
      <c r="B220" s="49"/>
      <c r="C220" s="49"/>
      <c r="D220" s="49"/>
      <c r="E220" s="49"/>
      <c r="F220" s="49"/>
      <c r="G220" s="49"/>
      <c r="H220" s="49"/>
      <c r="I220" s="49"/>
    </row>
    <row r="221" spans="2:9" x14ac:dyDescent="0.2">
      <c r="B221" s="49"/>
      <c r="C221" s="49"/>
      <c r="D221" s="49"/>
      <c r="E221" s="49"/>
      <c r="F221" s="49"/>
      <c r="G221" s="49"/>
      <c r="H221" s="49"/>
      <c r="I221" s="49"/>
    </row>
    <row r="222" spans="2:9" x14ac:dyDescent="0.2">
      <c r="B222" s="49"/>
      <c r="C222" s="49"/>
      <c r="D222" s="49"/>
      <c r="E222" s="49"/>
      <c r="F222" s="49"/>
      <c r="G222" s="49"/>
      <c r="H222" s="49"/>
      <c r="I222" s="49"/>
    </row>
    <row r="223" spans="2:9" x14ac:dyDescent="0.2">
      <c r="B223" s="49"/>
      <c r="C223" s="49"/>
      <c r="D223" s="49"/>
      <c r="E223" s="49"/>
      <c r="F223" s="49"/>
      <c r="G223" s="49"/>
      <c r="H223" s="49"/>
      <c r="I223" s="49"/>
    </row>
    <row r="224" spans="2:9" x14ac:dyDescent="0.2">
      <c r="B224" s="49"/>
      <c r="C224" s="49"/>
      <c r="D224" s="49"/>
      <c r="E224" s="49"/>
      <c r="F224" s="49"/>
      <c r="G224" s="49"/>
      <c r="H224" s="49"/>
      <c r="I224" s="49"/>
    </row>
    <row r="225" spans="2:9" x14ac:dyDescent="0.2">
      <c r="B225" s="49"/>
      <c r="C225" s="49"/>
      <c r="D225" s="49"/>
      <c r="E225" s="49"/>
      <c r="F225" s="49"/>
      <c r="G225" s="49"/>
      <c r="H225" s="49"/>
      <c r="I225" s="49"/>
    </row>
    <row r="226" spans="2:9" x14ac:dyDescent="0.2">
      <c r="B226" s="49"/>
      <c r="C226" s="49"/>
      <c r="D226" s="49"/>
      <c r="E226" s="49"/>
      <c r="F226" s="49"/>
      <c r="G226" s="49"/>
      <c r="H226" s="49"/>
      <c r="I226" s="49"/>
    </row>
    <row r="227" spans="2:9" x14ac:dyDescent="0.2">
      <c r="B227" s="49"/>
      <c r="C227" s="49"/>
      <c r="D227" s="49"/>
      <c r="E227" s="49"/>
      <c r="F227" s="49"/>
      <c r="G227" s="49"/>
      <c r="H227" s="49"/>
      <c r="I227" s="49"/>
    </row>
    <row r="228" spans="2:9" x14ac:dyDescent="0.2">
      <c r="B228" s="49"/>
      <c r="C228" s="49"/>
      <c r="D228" s="49"/>
      <c r="E228" s="49"/>
      <c r="F228" s="49"/>
      <c r="G228" s="49"/>
      <c r="H228" s="49"/>
      <c r="I228" s="49"/>
    </row>
    <row r="229" spans="2:9" x14ac:dyDescent="0.2">
      <c r="B229" s="49"/>
      <c r="C229" s="49"/>
      <c r="D229" s="49"/>
      <c r="E229" s="49"/>
      <c r="F229" s="49"/>
      <c r="G229" s="49"/>
      <c r="H229" s="49"/>
      <c r="I229" s="49"/>
    </row>
    <row r="230" spans="2:9" x14ac:dyDescent="0.2">
      <c r="B230" s="49"/>
      <c r="C230" s="49"/>
      <c r="D230" s="49"/>
      <c r="E230" s="49"/>
      <c r="F230" s="49"/>
      <c r="G230" s="49"/>
      <c r="H230" s="49"/>
      <c r="I230" s="49"/>
    </row>
    <row r="231" spans="2:9" x14ac:dyDescent="0.2">
      <c r="B231" s="49"/>
      <c r="C231" s="49"/>
      <c r="D231" s="49"/>
      <c r="E231" s="49"/>
      <c r="F231" s="49"/>
      <c r="G231" s="49"/>
      <c r="H231" s="49"/>
      <c r="I231" s="49"/>
    </row>
    <row r="232" spans="2:9" x14ac:dyDescent="0.2">
      <c r="B232" s="49"/>
      <c r="C232" s="49"/>
      <c r="D232" s="49"/>
      <c r="E232" s="49"/>
      <c r="F232" s="49"/>
      <c r="G232" s="49"/>
      <c r="H232" s="49"/>
      <c r="I232" s="49"/>
    </row>
    <row r="233" spans="2:9" x14ac:dyDescent="0.2">
      <c r="B233" s="49"/>
      <c r="C233" s="49"/>
      <c r="D233" s="49"/>
      <c r="E233" s="49"/>
      <c r="F233" s="49"/>
      <c r="G233" s="49"/>
      <c r="H233" s="49"/>
      <c r="I233" s="49"/>
    </row>
    <row r="234" spans="2:9" x14ac:dyDescent="0.2">
      <c r="B234" s="49"/>
      <c r="C234" s="49"/>
      <c r="D234" s="49"/>
      <c r="E234" s="49"/>
      <c r="F234" s="49"/>
      <c r="G234" s="49"/>
      <c r="H234" s="49"/>
      <c r="I234" s="49"/>
    </row>
    <row r="235" spans="2:9" x14ac:dyDescent="0.2">
      <c r="B235" s="49"/>
      <c r="C235" s="49"/>
      <c r="D235" s="49"/>
      <c r="E235" s="49"/>
      <c r="F235" s="49"/>
      <c r="G235" s="49"/>
      <c r="H235" s="49"/>
      <c r="I235" s="49"/>
    </row>
    <row r="236" spans="2:9" x14ac:dyDescent="0.2">
      <c r="B236" s="49"/>
      <c r="C236" s="49"/>
      <c r="D236" s="49"/>
      <c r="E236" s="49"/>
      <c r="F236" s="49"/>
      <c r="G236" s="49"/>
      <c r="H236" s="49"/>
      <c r="I236" s="49"/>
    </row>
    <row r="237" spans="2:9" x14ac:dyDescent="0.2">
      <c r="B237" s="49"/>
      <c r="C237" s="49"/>
      <c r="D237" s="49"/>
      <c r="E237" s="49"/>
      <c r="F237" s="49"/>
      <c r="G237" s="49"/>
      <c r="H237" s="49"/>
      <c r="I237" s="49"/>
    </row>
    <row r="238" spans="2:9" x14ac:dyDescent="0.2">
      <c r="B238" s="49"/>
      <c r="C238" s="49"/>
      <c r="D238" s="49"/>
      <c r="E238" s="49"/>
      <c r="F238" s="49"/>
      <c r="G238" s="49"/>
      <c r="H238" s="49"/>
      <c r="I238" s="49"/>
    </row>
    <row r="239" spans="2:9" x14ac:dyDescent="0.2">
      <c r="B239" s="49"/>
      <c r="C239" s="49"/>
      <c r="D239" s="49"/>
      <c r="E239" s="49"/>
      <c r="F239" s="49"/>
      <c r="G239" s="49"/>
      <c r="H239" s="49"/>
      <c r="I239" s="49"/>
    </row>
    <row r="240" spans="2:9" x14ac:dyDescent="0.2">
      <c r="B240" s="49"/>
      <c r="C240" s="49"/>
      <c r="D240" s="49"/>
      <c r="E240" s="49"/>
      <c r="F240" s="49"/>
      <c r="G240" s="49"/>
      <c r="H240" s="49"/>
      <c r="I240" s="49"/>
    </row>
    <row r="241" spans="2:9" x14ac:dyDescent="0.2">
      <c r="B241" s="49"/>
      <c r="C241" s="49"/>
      <c r="D241" s="49"/>
      <c r="E241" s="49"/>
      <c r="F241" s="49"/>
      <c r="G241" s="49"/>
      <c r="H241" s="49"/>
      <c r="I241" s="49"/>
    </row>
    <row r="242" spans="2:9" x14ac:dyDescent="0.2">
      <c r="B242" s="49"/>
      <c r="C242" s="49"/>
      <c r="D242" s="49"/>
      <c r="E242" s="49"/>
      <c r="F242" s="49"/>
      <c r="G242" s="49"/>
      <c r="H242" s="49"/>
      <c r="I242" s="49"/>
    </row>
    <row r="243" spans="2:9" x14ac:dyDescent="0.2">
      <c r="B243" s="49"/>
      <c r="C243" s="49"/>
      <c r="D243" s="49"/>
      <c r="E243" s="49"/>
      <c r="F243" s="49"/>
      <c r="G243" s="49"/>
      <c r="H243" s="49"/>
      <c r="I243" s="49"/>
    </row>
    <row r="244" spans="2:9" x14ac:dyDescent="0.2">
      <c r="B244" s="49"/>
      <c r="C244" s="49"/>
      <c r="D244" s="49"/>
      <c r="E244" s="49"/>
      <c r="F244" s="49"/>
      <c r="G244" s="49"/>
      <c r="H244" s="49"/>
      <c r="I244" s="49"/>
    </row>
    <row r="245" spans="2:9" x14ac:dyDescent="0.2">
      <c r="B245" s="49"/>
      <c r="C245" s="49"/>
      <c r="D245" s="49"/>
      <c r="E245" s="49"/>
      <c r="F245" s="49"/>
      <c r="G245" s="49"/>
      <c r="H245" s="49"/>
      <c r="I245" s="49"/>
    </row>
    <row r="246" spans="2:9" x14ac:dyDescent="0.2">
      <c r="B246" s="49"/>
      <c r="C246" s="49"/>
      <c r="D246" s="49"/>
      <c r="E246" s="49"/>
      <c r="F246" s="49"/>
      <c r="G246" s="49"/>
      <c r="H246" s="49"/>
      <c r="I246" s="49"/>
    </row>
    <row r="247" spans="2:9" x14ac:dyDescent="0.2">
      <c r="B247" s="49"/>
      <c r="C247" s="49"/>
      <c r="D247" s="49"/>
      <c r="E247" s="49"/>
      <c r="F247" s="49"/>
      <c r="G247" s="49"/>
      <c r="H247" s="49"/>
      <c r="I247" s="49"/>
    </row>
    <row r="248" spans="2:9" x14ac:dyDescent="0.2">
      <c r="B248" s="49"/>
      <c r="C248" s="49"/>
      <c r="D248" s="49"/>
      <c r="E248" s="49"/>
      <c r="F248" s="49"/>
      <c r="G248" s="49"/>
      <c r="H248" s="49"/>
      <c r="I248" s="49"/>
    </row>
    <row r="249" spans="2:9" x14ac:dyDescent="0.2">
      <c r="B249" s="49"/>
      <c r="C249" s="49"/>
      <c r="D249" s="49"/>
      <c r="E249" s="49"/>
      <c r="F249" s="49"/>
      <c r="G249" s="49"/>
      <c r="H249" s="49"/>
      <c r="I249" s="49"/>
    </row>
    <row r="250" spans="2:9" x14ac:dyDescent="0.2">
      <c r="B250" s="49"/>
      <c r="C250" s="49"/>
      <c r="D250" s="49"/>
      <c r="E250" s="49"/>
      <c r="F250" s="49"/>
      <c r="G250" s="49"/>
      <c r="H250" s="49"/>
      <c r="I250" s="49"/>
    </row>
    <row r="251" spans="2:9" x14ac:dyDescent="0.2">
      <c r="B251" s="49"/>
      <c r="C251" s="49"/>
      <c r="D251" s="49"/>
      <c r="E251" s="49"/>
      <c r="F251" s="49"/>
      <c r="G251" s="49"/>
      <c r="H251" s="49"/>
      <c r="I251" s="49"/>
    </row>
    <row r="252" spans="2:9" x14ac:dyDescent="0.2">
      <c r="B252" s="49"/>
      <c r="C252" s="49"/>
      <c r="D252" s="49"/>
      <c r="E252" s="49"/>
      <c r="F252" s="49"/>
      <c r="G252" s="49"/>
      <c r="H252" s="49"/>
      <c r="I252" s="49"/>
    </row>
    <row r="253" spans="2:9" x14ac:dyDescent="0.2">
      <c r="B253" s="49"/>
      <c r="C253" s="49"/>
      <c r="D253" s="49"/>
      <c r="E253" s="49"/>
      <c r="F253" s="49"/>
      <c r="G253" s="49"/>
      <c r="H253" s="49"/>
      <c r="I253" s="49"/>
    </row>
    <row r="254" spans="2:9" x14ac:dyDescent="0.2">
      <c r="B254" s="49"/>
      <c r="C254" s="49"/>
      <c r="D254" s="49"/>
      <c r="E254" s="49"/>
      <c r="F254" s="49"/>
      <c r="G254" s="49"/>
      <c r="H254" s="49"/>
      <c r="I254" s="49"/>
    </row>
    <row r="255" spans="2:9" x14ac:dyDescent="0.2">
      <c r="B255" s="49"/>
      <c r="C255" s="49"/>
      <c r="D255" s="49"/>
      <c r="E255" s="49"/>
      <c r="F255" s="49"/>
      <c r="G255" s="49"/>
      <c r="H255" s="49"/>
      <c r="I255" s="49"/>
    </row>
    <row r="256" spans="2:9" x14ac:dyDescent="0.2">
      <c r="B256" s="49"/>
      <c r="C256" s="49"/>
      <c r="D256" s="49"/>
      <c r="E256" s="49"/>
      <c r="F256" s="49"/>
      <c r="G256" s="49"/>
      <c r="H256" s="49"/>
      <c r="I256" s="49"/>
    </row>
    <row r="257" spans="2:9" x14ac:dyDescent="0.2">
      <c r="B257" s="49"/>
      <c r="C257" s="49"/>
      <c r="D257" s="49"/>
      <c r="E257" s="49"/>
      <c r="F257" s="49"/>
      <c r="G257" s="49"/>
      <c r="H257" s="49"/>
      <c r="I257" s="49"/>
    </row>
    <row r="258" spans="2:9" x14ac:dyDescent="0.2">
      <c r="B258" s="49"/>
      <c r="C258" s="49"/>
      <c r="D258" s="49"/>
      <c r="E258" s="49"/>
      <c r="F258" s="49"/>
      <c r="G258" s="49"/>
      <c r="H258" s="49"/>
      <c r="I258" s="49"/>
    </row>
    <row r="259" spans="2:9" x14ac:dyDescent="0.2">
      <c r="B259" s="49"/>
      <c r="C259" s="49"/>
      <c r="D259" s="49"/>
      <c r="E259" s="49"/>
      <c r="F259" s="49"/>
      <c r="G259" s="49"/>
      <c r="H259" s="49"/>
      <c r="I259" s="49"/>
    </row>
    <row r="260" spans="2:9" x14ac:dyDescent="0.2">
      <c r="B260" s="49"/>
      <c r="C260" s="49"/>
      <c r="D260" s="49"/>
      <c r="E260" s="49"/>
      <c r="F260" s="49"/>
      <c r="G260" s="49"/>
      <c r="H260" s="49"/>
      <c r="I260" s="49"/>
    </row>
    <row r="261" spans="2:9" x14ac:dyDescent="0.2">
      <c r="B261" s="49"/>
      <c r="C261" s="49"/>
      <c r="D261" s="49"/>
      <c r="E261" s="49"/>
      <c r="F261" s="49"/>
      <c r="G261" s="49"/>
      <c r="H261" s="49"/>
      <c r="I261" s="49"/>
    </row>
    <row r="262" spans="2:9" x14ac:dyDescent="0.2">
      <c r="B262" s="49"/>
      <c r="C262" s="49"/>
      <c r="D262" s="49"/>
      <c r="E262" s="49"/>
      <c r="F262" s="49"/>
      <c r="G262" s="49"/>
      <c r="H262" s="49"/>
      <c r="I262" s="49"/>
    </row>
    <row r="263" spans="2:9" x14ac:dyDescent="0.2">
      <c r="B263" s="49"/>
      <c r="C263" s="49"/>
      <c r="D263" s="49"/>
      <c r="E263" s="49"/>
      <c r="F263" s="49"/>
      <c r="G263" s="49"/>
      <c r="H263" s="49"/>
      <c r="I263" s="49"/>
    </row>
    <row r="264" spans="2:9" x14ac:dyDescent="0.2">
      <c r="B264" s="49"/>
      <c r="C264" s="49"/>
      <c r="D264" s="49"/>
      <c r="E264" s="49"/>
      <c r="F264" s="49"/>
      <c r="G264" s="49"/>
      <c r="H264" s="49"/>
      <c r="I264" s="49"/>
    </row>
    <row r="265" spans="2:9" x14ac:dyDescent="0.2">
      <c r="B265" s="49"/>
      <c r="C265" s="49"/>
      <c r="D265" s="49"/>
      <c r="E265" s="49"/>
      <c r="F265" s="49"/>
      <c r="G265" s="49"/>
      <c r="H265" s="49"/>
      <c r="I265" s="49"/>
    </row>
    <row r="266" spans="2:9" x14ac:dyDescent="0.2">
      <c r="B266" s="49"/>
      <c r="C266" s="49"/>
      <c r="D266" s="49"/>
      <c r="E266" s="49"/>
      <c r="F266" s="49"/>
      <c r="G266" s="49"/>
      <c r="H266" s="49"/>
      <c r="I266" s="49"/>
    </row>
    <row r="267" spans="2:9" x14ac:dyDescent="0.2">
      <c r="B267" s="49"/>
      <c r="C267" s="49"/>
      <c r="D267" s="49"/>
      <c r="E267" s="49"/>
      <c r="F267" s="49"/>
      <c r="G267" s="49"/>
      <c r="H267" s="49"/>
      <c r="I267" s="49"/>
    </row>
    <row r="268" spans="2:9" x14ac:dyDescent="0.2">
      <c r="B268" s="49"/>
      <c r="C268" s="49"/>
      <c r="D268" s="49"/>
      <c r="E268" s="49"/>
      <c r="F268" s="49"/>
      <c r="G268" s="49"/>
      <c r="H268" s="49"/>
      <c r="I268" s="49"/>
    </row>
    <row r="269" spans="2:9" x14ac:dyDescent="0.2">
      <c r="B269" s="49"/>
      <c r="C269" s="49"/>
      <c r="D269" s="49"/>
      <c r="E269" s="49"/>
      <c r="F269" s="49"/>
      <c r="G269" s="49"/>
      <c r="H269" s="49"/>
      <c r="I269" s="49"/>
    </row>
    <row r="270" spans="2:9" x14ac:dyDescent="0.2">
      <c r="B270" s="49"/>
      <c r="C270" s="49"/>
      <c r="D270" s="49"/>
      <c r="E270" s="49"/>
      <c r="F270" s="49"/>
      <c r="G270" s="49"/>
      <c r="H270" s="49"/>
      <c r="I270" s="49"/>
    </row>
    <row r="271" spans="2:9" x14ac:dyDescent="0.2">
      <c r="B271" s="49"/>
      <c r="C271" s="49"/>
      <c r="D271" s="49"/>
      <c r="E271" s="49"/>
      <c r="F271" s="49"/>
      <c r="G271" s="49"/>
      <c r="H271" s="49"/>
      <c r="I271" s="49"/>
    </row>
    <row r="272" spans="2:9" x14ac:dyDescent="0.2">
      <c r="B272" s="49"/>
      <c r="C272" s="49"/>
      <c r="D272" s="49"/>
      <c r="E272" s="49"/>
      <c r="F272" s="49"/>
      <c r="G272" s="49"/>
      <c r="H272" s="49"/>
      <c r="I272" s="49"/>
    </row>
    <row r="273" spans="2:9" x14ac:dyDescent="0.2">
      <c r="B273" s="49"/>
      <c r="C273" s="49"/>
      <c r="D273" s="49"/>
      <c r="E273" s="49"/>
      <c r="F273" s="49"/>
      <c r="G273" s="49"/>
      <c r="H273" s="49"/>
      <c r="I273" s="49"/>
    </row>
    <row r="274" spans="2:9" x14ac:dyDescent="0.2">
      <c r="B274" s="49"/>
      <c r="C274" s="49"/>
      <c r="D274" s="49"/>
      <c r="E274" s="49"/>
      <c r="F274" s="49"/>
      <c r="G274" s="49"/>
      <c r="H274" s="49"/>
      <c r="I274" s="49"/>
    </row>
    <row r="275" spans="2:9" x14ac:dyDescent="0.2">
      <c r="B275" s="49"/>
      <c r="C275" s="49"/>
      <c r="D275" s="49"/>
      <c r="E275" s="49"/>
      <c r="F275" s="49"/>
      <c r="G275" s="49"/>
      <c r="H275" s="49"/>
      <c r="I275" s="49"/>
    </row>
    <row r="276" spans="2:9" x14ac:dyDescent="0.2">
      <c r="B276" s="49"/>
      <c r="C276" s="49"/>
      <c r="D276" s="49"/>
      <c r="E276" s="49"/>
      <c r="F276" s="49"/>
      <c r="G276" s="49"/>
      <c r="H276" s="49"/>
      <c r="I276" s="49"/>
    </row>
    <row r="277" spans="2:9" x14ac:dyDescent="0.2">
      <c r="B277" s="49"/>
      <c r="C277" s="49"/>
      <c r="D277" s="49"/>
      <c r="E277" s="49"/>
      <c r="F277" s="49"/>
      <c r="G277" s="49"/>
      <c r="H277" s="49"/>
      <c r="I277" s="49"/>
    </row>
    <row r="278" spans="2:9" x14ac:dyDescent="0.2">
      <c r="B278" s="49"/>
      <c r="C278" s="49"/>
      <c r="D278" s="49"/>
      <c r="E278" s="49"/>
      <c r="F278" s="49"/>
      <c r="G278" s="49"/>
      <c r="H278" s="49"/>
      <c r="I278" s="49"/>
    </row>
    <row r="279" spans="2:9" x14ac:dyDescent="0.2">
      <c r="B279" s="49"/>
      <c r="C279" s="49"/>
      <c r="D279" s="49"/>
      <c r="E279" s="49"/>
      <c r="F279" s="49"/>
      <c r="G279" s="49"/>
      <c r="H279" s="49"/>
      <c r="I279" s="49"/>
    </row>
    <row r="280" spans="2:9" x14ac:dyDescent="0.2">
      <c r="B280" s="49"/>
      <c r="C280" s="49"/>
      <c r="D280" s="49"/>
      <c r="E280" s="49"/>
      <c r="F280" s="49"/>
      <c r="G280" s="49"/>
      <c r="H280" s="49"/>
      <c r="I280" s="49"/>
    </row>
    <row r="281" spans="2:9" x14ac:dyDescent="0.2">
      <c r="B281" s="49"/>
      <c r="C281" s="49"/>
      <c r="D281" s="49"/>
      <c r="E281" s="49"/>
      <c r="F281" s="49"/>
      <c r="G281" s="49"/>
      <c r="H281" s="49"/>
      <c r="I281" s="49"/>
    </row>
    <row r="282" spans="2:9" x14ac:dyDescent="0.2">
      <c r="B282" s="49"/>
      <c r="C282" s="49"/>
      <c r="D282" s="49"/>
      <c r="E282" s="49"/>
      <c r="F282" s="49"/>
      <c r="G282" s="49"/>
      <c r="H282" s="49"/>
      <c r="I282" s="49"/>
    </row>
    <row r="283" spans="2:9" x14ac:dyDescent="0.2">
      <c r="B283" s="49"/>
      <c r="C283" s="49"/>
      <c r="D283" s="49"/>
      <c r="E283" s="49"/>
      <c r="F283" s="49"/>
      <c r="G283" s="49"/>
      <c r="H283" s="49"/>
      <c r="I283" s="49"/>
    </row>
    <row r="284" spans="2:9" x14ac:dyDescent="0.2">
      <c r="B284" s="49"/>
      <c r="C284" s="49"/>
      <c r="D284" s="49"/>
      <c r="E284" s="49"/>
      <c r="F284" s="49"/>
      <c r="G284" s="49"/>
      <c r="H284" s="49"/>
      <c r="I284" s="49"/>
    </row>
    <row r="285" spans="2:9" x14ac:dyDescent="0.2">
      <c r="B285" s="49"/>
      <c r="C285" s="49"/>
      <c r="D285" s="49"/>
      <c r="E285" s="49"/>
      <c r="F285" s="49"/>
      <c r="G285" s="49"/>
      <c r="H285" s="49"/>
      <c r="I285" s="49"/>
    </row>
    <row r="286" spans="2:9" x14ac:dyDescent="0.2">
      <c r="B286" s="49"/>
      <c r="C286" s="49"/>
      <c r="D286" s="49"/>
      <c r="E286" s="49"/>
      <c r="F286" s="49"/>
      <c r="G286" s="49"/>
      <c r="H286" s="49"/>
      <c r="I286" s="49"/>
    </row>
    <row r="287" spans="2:9" x14ac:dyDescent="0.2">
      <c r="B287" s="49"/>
      <c r="C287" s="49"/>
      <c r="D287" s="49"/>
      <c r="E287" s="49"/>
      <c r="F287" s="49"/>
      <c r="G287" s="49"/>
      <c r="H287" s="49"/>
      <c r="I287" s="49"/>
    </row>
    <row r="288" spans="2:9" x14ac:dyDescent="0.2">
      <c r="B288" s="49"/>
      <c r="C288" s="49"/>
      <c r="D288" s="49"/>
      <c r="E288" s="49"/>
      <c r="F288" s="49"/>
      <c r="G288" s="49"/>
      <c r="H288" s="49"/>
      <c r="I288" s="49"/>
    </row>
    <row r="289" spans="2:9" x14ac:dyDescent="0.2">
      <c r="B289" s="49"/>
      <c r="C289" s="49"/>
      <c r="D289" s="49"/>
      <c r="E289" s="49"/>
      <c r="F289" s="49"/>
      <c r="G289" s="49"/>
      <c r="H289" s="49"/>
      <c r="I289" s="49"/>
    </row>
    <row r="290" spans="2:9" x14ac:dyDescent="0.2">
      <c r="B290" s="49"/>
      <c r="C290" s="49"/>
      <c r="D290" s="49"/>
      <c r="E290" s="49"/>
      <c r="F290" s="49"/>
      <c r="G290" s="49"/>
      <c r="H290" s="49"/>
      <c r="I290" s="49"/>
    </row>
    <row r="291" spans="2:9" x14ac:dyDescent="0.2">
      <c r="B291" s="49"/>
      <c r="C291" s="49"/>
      <c r="D291" s="49"/>
      <c r="E291" s="49"/>
      <c r="F291" s="49"/>
      <c r="G291" s="49"/>
      <c r="H291" s="49"/>
      <c r="I291" s="49"/>
    </row>
    <row r="292" spans="2:9" x14ac:dyDescent="0.2">
      <c r="B292" s="49"/>
      <c r="C292" s="49"/>
      <c r="D292" s="49"/>
      <c r="E292" s="49"/>
      <c r="F292" s="49"/>
      <c r="G292" s="49"/>
      <c r="H292" s="49"/>
      <c r="I292" s="49"/>
    </row>
    <row r="293" spans="2:9" x14ac:dyDescent="0.2">
      <c r="B293" s="49"/>
      <c r="C293" s="49"/>
      <c r="D293" s="49"/>
      <c r="E293" s="49"/>
      <c r="F293" s="49"/>
      <c r="G293" s="49"/>
      <c r="H293" s="49"/>
      <c r="I293" s="49"/>
    </row>
    <row r="294" spans="2:9" x14ac:dyDescent="0.2">
      <c r="B294" s="49"/>
      <c r="C294" s="49"/>
      <c r="D294" s="49"/>
      <c r="E294" s="49"/>
      <c r="F294" s="49"/>
      <c r="G294" s="49"/>
      <c r="H294" s="49"/>
      <c r="I294" s="49"/>
    </row>
    <row r="295" spans="2:9" x14ac:dyDescent="0.2">
      <c r="B295" s="49"/>
      <c r="C295" s="49"/>
      <c r="D295" s="49"/>
      <c r="E295" s="49"/>
      <c r="F295" s="49"/>
      <c r="G295" s="49"/>
      <c r="H295" s="49"/>
      <c r="I295" s="49"/>
    </row>
    <row r="296" spans="2:9" x14ac:dyDescent="0.2">
      <c r="B296" s="49"/>
      <c r="C296" s="49"/>
      <c r="D296" s="49"/>
      <c r="E296" s="49"/>
      <c r="F296" s="49"/>
      <c r="G296" s="49"/>
      <c r="H296" s="49"/>
      <c r="I296" s="49"/>
    </row>
    <row r="297" spans="2:9" x14ac:dyDescent="0.2">
      <c r="B297" s="49"/>
      <c r="C297" s="49"/>
      <c r="D297" s="49"/>
      <c r="E297" s="49"/>
      <c r="F297" s="49"/>
      <c r="G297" s="49"/>
      <c r="H297" s="49"/>
      <c r="I297" s="49"/>
    </row>
    <row r="298" spans="2:9" x14ac:dyDescent="0.2">
      <c r="B298" s="49"/>
      <c r="C298" s="49"/>
      <c r="D298" s="49"/>
      <c r="E298" s="49"/>
      <c r="F298" s="49"/>
      <c r="G298" s="49"/>
      <c r="H298" s="49"/>
      <c r="I298" s="49"/>
    </row>
    <row r="299" spans="2:9" x14ac:dyDescent="0.2">
      <c r="B299" s="49"/>
      <c r="C299" s="49"/>
      <c r="D299" s="49"/>
      <c r="E299" s="49"/>
      <c r="F299" s="49"/>
      <c r="G299" s="49"/>
      <c r="H299" s="49"/>
      <c r="I299" s="49"/>
    </row>
    <row r="300" spans="2:9" x14ac:dyDescent="0.2">
      <c r="B300" s="49"/>
      <c r="C300" s="49"/>
      <c r="D300" s="49"/>
      <c r="E300" s="49"/>
      <c r="F300" s="49"/>
      <c r="G300" s="49"/>
      <c r="H300" s="49"/>
      <c r="I300" s="49"/>
    </row>
    <row r="301" spans="2:9" x14ac:dyDescent="0.2">
      <c r="B301" s="49"/>
      <c r="C301" s="49"/>
      <c r="D301" s="49"/>
      <c r="E301" s="49"/>
      <c r="F301" s="49"/>
      <c r="G301" s="49"/>
      <c r="H301" s="49"/>
      <c r="I301" s="49"/>
    </row>
    <row r="302" spans="2:9" x14ac:dyDescent="0.2">
      <c r="B302" s="49"/>
      <c r="C302" s="49"/>
      <c r="D302" s="49"/>
      <c r="E302" s="49"/>
      <c r="F302" s="49"/>
      <c r="G302" s="49"/>
      <c r="H302" s="49"/>
      <c r="I302" s="49"/>
    </row>
    <row r="303" spans="2:9" x14ac:dyDescent="0.2">
      <c r="B303" s="49"/>
      <c r="C303" s="49"/>
      <c r="D303" s="49"/>
      <c r="E303" s="49"/>
      <c r="F303" s="49"/>
      <c r="G303" s="49"/>
      <c r="H303" s="49"/>
      <c r="I303" s="49"/>
    </row>
    <row r="304" spans="2:9" x14ac:dyDescent="0.2">
      <c r="B304" s="49"/>
      <c r="C304" s="49"/>
      <c r="D304" s="49"/>
      <c r="E304" s="49"/>
      <c r="F304" s="49"/>
      <c r="G304" s="49"/>
      <c r="H304" s="49"/>
      <c r="I304" s="49"/>
    </row>
    <row r="305" spans="2:9" x14ac:dyDescent="0.2">
      <c r="B305" s="49"/>
      <c r="C305" s="49"/>
      <c r="D305" s="49"/>
      <c r="E305" s="49"/>
      <c r="F305" s="49"/>
      <c r="G305" s="49"/>
      <c r="H305" s="49"/>
      <c r="I305" s="49"/>
    </row>
    <row r="306" spans="2:9" x14ac:dyDescent="0.2">
      <c r="B306" s="49"/>
      <c r="C306" s="49"/>
      <c r="D306" s="49"/>
      <c r="E306" s="49"/>
      <c r="F306" s="49"/>
      <c r="G306" s="49"/>
      <c r="H306" s="49"/>
      <c r="I306" s="49"/>
    </row>
    <row r="307" spans="2:9" x14ac:dyDescent="0.2">
      <c r="B307" s="49"/>
      <c r="C307" s="49"/>
      <c r="D307" s="49"/>
      <c r="E307" s="49"/>
      <c r="F307" s="49"/>
      <c r="G307" s="49"/>
      <c r="H307" s="49"/>
      <c r="I307" s="49"/>
    </row>
    <row r="308" spans="2:9" x14ac:dyDescent="0.2">
      <c r="B308" s="49"/>
      <c r="C308" s="49"/>
      <c r="D308" s="49"/>
      <c r="E308" s="49"/>
      <c r="F308" s="49"/>
      <c r="G308" s="49"/>
      <c r="H308" s="49"/>
      <c r="I308" s="49"/>
    </row>
    <row r="309" spans="2:9" x14ac:dyDescent="0.2">
      <c r="B309" s="49"/>
      <c r="C309" s="49"/>
      <c r="D309" s="49"/>
      <c r="E309" s="49"/>
      <c r="F309" s="49"/>
      <c r="G309" s="49"/>
      <c r="H309" s="49"/>
      <c r="I309" s="49"/>
    </row>
    <row r="310" spans="2:9" x14ac:dyDescent="0.2">
      <c r="B310" s="49"/>
      <c r="C310" s="49"/>
      <c r="D310" s="49"/>
      <c r="E310" s="49"/>
      <c r="F310" s="49"/>
      <c r="G310" s="49"/>
      <c r="H310" s="49"/>
      <c r="I310" s="49"/>
    </row>
    <row r="311" spans="2:9" x14ac:dyDescent="0.2">
      <c r="B311" s="49"/>
      <c r="C311" s="49"/>
      <c r="D311" s="49"/>
      <c r="E311" s="49"/>
      <c r="F311" s="49"/>
      <c r="G311" s="49"/>
      <c r="H311" s="49"/>
      <c r="I311" s="49"/>
    </row>
    <row r="312" spans="2:9" x14ac:dyDescent="0.2">
      <c r="B312" s="49"/>
      <c r="C312" s="49"/>
      <c r="D312" s="49"/>
      <c r="E312" s="49"/>
      <c r="F312" s="49"/>
      <c r="G312" s="49"/>
      <c r="H312" s="49"/>
      <c r="I312" s="49"/>
    </row>
    <row r="313" spans="2:9" x14ac:dyDescent="0.2">
      <c r="B313" s="49"/>
      <c r="C313" s="49"/>
      <c r="D313" s="49"/>
      <c r="E313" s="49"/>
      <c r="F313" s="49"/>
      <c r="G313" s="49"/>
      <c r="H313" s="49"/>
      <c r="I313" s="49"/>
    </row>
    <row r="314" spans="2:9" x14ac:dyDescent="0.2">
      <c r="B314" s="49"/>
      <c r="C314" s="49"/>
      <c r="D314" s="49"/>
      <c r="E314" s="49"/>
      <c r="F314" s="49"/>
      <c r="G314" s="49"/>
      <c r="H314" s="49"/>
      <c r="I314" s="49"/>
    </row>
    <row r="315" spans="2:9" x14ac:dyDescent="0.2">
      <c r="B315" s="49"/>
      <c r="C315" s="49"/>
      <c r="D315" s="49"/>
      <c r="E315" s="49"/>
      <c r="F315" s="49"/>
      <c r="G315" s="49"/>
      <c r="H315" s="49"/>
      <c r="I315" s="49"/>
    </row>
    <row r="316" spans="2:9" x14ac:dyDescent="0.2">
      <c r="B316" s="49"/>
      <c r="C316" s="49"/>
      <c r="D316" s="49"/>
      <c r="E316" s="49"/>
      <c r="F316" s="49"/>
      <c r="G316" s="49"/>
      <c r="H316" s="49"/>
      <c r="I316" s="49"/>
    </row>
    <row r="317" spans="2:9" x14ac:dyDescent="0.2">
      <c r="B317" s="49"/>
      <c r="C317" s="49"/>
      <c r="D317" s="49"/>
      <c r="E317" s="49"/>
      <c r="F317" s="49"/>
      <c r="G317" s="49"/>
      <c r="H317" s="49"/>
      <c r="I317" s="49"/>
    </row>
    <row r="318" spans="2:9" x14ac:dyDescent="0.2">
      <c r="B318" s="50"/>
      <c r="C318" s="50"/>
      <c r="D318" s="50"/>
      <c r="E318" s="50"/>
      <c r="F318" s="50"/>
      <c r="G318" s="50"/>
      <c r="H318" s="50"/>
      <c r="I318" s="50"/>
    </row>
    <row r="319" spans="2:9" x14ac:dyDescent="0.2">
      <c r="B319" s="50"/>
      <c r="C319" s="50"/>
      <c r="D319" s="50"/>
      <c r="E319" s="50"/>
      <c r="F319" s="50"/>
      <c r="G319" s="50"/>
      <c r="H319" s="50"/>
      <c r="I319" s="50"/>
    </row>
    <row r="320" spans="2:9" x14ac:dyDescent="0.2">
      <c r="B320" s="50"/>
      <c r="C320" s="50"/>
      <c r="D320" s="50"/>
      <c r="E320" s="50"/>
      <c r="F320" s="50"/>
      <c r="G320" s="50"/>
      <c r="H320" s="50"/>
      <c r="I320" s="50"/>
    </row>
    <row r="321" spans="2:9" x14ac:dyDescent="0.2">
      <c r="B321" s="50"/>
      <c r="C321" s="50"/>
      <c r="D321" s="50"/>
      <c r="E321" s="50"/>
      <c r="F321" s="50"/>
      <c r="G321" s="50"/>
      <c r="H321" s="50"/>
      <c r="I321" s="50"/>
    </row>
    <row r="322" spans="2:9" x14ac:dyDescent="0.2">
      <c r="B322" s="50"/>
      <c r="C322" s="50"/>
      <c r="D322" s="50"/>
      <c r="E322" s="50"/>
      <c r="F322" s="50"/>
      <c r="G322" s="50"/>
      <c r="H322" s="50"/>
      <c r="I322" s="50"/>
    </row>
    <row r="323" spans="2:9" x14ac:dyDescent="0.2">
      <c r="B323" s="50"/>
      <c r="C323" s="50"/>
      <c r="D323" s="50"/>
      <c r="E323" s="50"/>
      <c r="F323" s="50"/>
      <c r="G323" s="50"/>
      <c r="H323" s="50"/>
      <c r="I323" s="50"/>
    </row>
    <row r="324" spans="2:9" x14ac:dyDescent="0.2">
      <c r="B324" s="50"/>
      <c r="C324" s="50"/>
      <c r="D324" s="50"/>
      <c r="E324" s="50"/>
      <c r="F324" s="50"/>
      <c r="G324" s="50"/>
      <c r="H324" s="50"/>
      <c r="I324" s="50"/>
    </row>
    <row r="325" spans="2:9" x14ac:dyDescent="0.2">
      <c r="B325" s="50"/>
      <c r="C325" s="50"/>
      <c r="D325" s="50"/>
      <c r="E325" s="50"/>
      <c r="F325" s="50"/>
      <c r="G325" s="50"/>
      <c r="H325" s="50"/>
      <c r="I325" s="50"/>
    </row>
    <row r="326" spans="2:9" x14ac:dyDescent="0.2">
      <c r="B326" s="50"/>
      <c r="C326" s="50"/>
      <c r="D326" s="50"/>
      <c r="E326" s="50"/>
      <c r="F326" s="50"/>
      <c r="G326" s="50"/>
      <c r="H326" s="50"/>
      <c r="I326" s="50"/>
    </row>
    <row r="327" spans="2:9" x14ac:dyDescent="0.2">
      <c r="B327" s="50"/>
      <c r="C327" s="50"/>
      <c r="D327" s="50"/>
      <c r="E327" s="50"/>
      <c r="F327" s="50"/>
      <c r="G327" s="50"/>
      <c r="H327" s="50"/>
      <c r="I327" s="50"/>
    </row>
    <row r="328" spans="2:9" x14ac:dyDescent="0.2">
      <c r="B328" s="50"/>
      <c r="C328" s="50"/>
      <c r="D328" s="50"/>
      <c r="E328" s="50"/>
      <c r="F328" s="50"/>
      <c r="G328" s="50"/>
      <c r="H328" s="50"/>
      <c r="I328" s="50"/>
    </row>
    <row r="329" spans="2:9" x14ac:dyDescent="0.2">
      <c r="B329" s="50"/>
      <c r="C329" s="50"/>
      <c r="D329" s="50"/>
      <c r="E329" s="50"/>
      <c r="F329" s="50"/>
      <c r="G329" s="50"/>
      <c r="H329" s="50"/>
      <c r="I329" s="50"/>
    </row>
    <row r="330" spans="2:9" x14ac:dyDescent="0.2">
      <c r="B330" s="50"/>
      <c r="C330" s="50"/>
      <c r="D330" s="50"/>
      <c r="E330" s="50"/>
      <c r="F330" s="50"/>
      <c r="G330" s="50"/>
      <c r="H330" s="50"/>
      <c r="I330" s="50"/>
    </row>
    <row r="331" spans="2:9" x14ac:dyDescent="0.2">
      <c r="B331" s="50"/>
      <c r="C331" s="50"/>
      <c r="D331" s="50"/>
      <c r="E331" s="50"/>
      <c r="F331" s="50"/>
      <c r="G331" s="50"/>
      <c r="H331" s="50"/>
      <c r="I331" s="50"/>
    </row>
    <row r="332" spans="2:9" x14ac:dyDescent="0.2">
      <c r="B332" s="50"/>
      <c r="C332" s="50"/>
      <c r="D332" s="50"/>
      <c r="E332" s="50"/>
      <c r="F332" s="50"/>
      <c r="G332" s="50"/>
      <c r="H332" s="50"/>
      <c r="I332" s="50"/>
    </row>
    <row r="333" spans="2:9" x14ac:dyDescent="0.2">
      <c r="B333" s="50"/>
      <c r="C333" s="50"/>
      <c r="D333" s="50"/>
      <c r="E333" s="50"/>
      <c r="F333" s="50"/>
      <c r="G333" s="50"/>
      <c r="H333" s="50"/>
      <c r="I333" s="50"/>
    </row>
    <row r="334" spans="2:9" x14ac:dyDescent="0.2">
      <c r="B334" s="50"/>
      <c r="C334" s="50"/>
      <c r="D334" s="50"/>
      <c r="E334" s="50"/>
      <c r="F334" s="50"/>
      <c r="G334" s="50"/>
      <c r="H334" s="50"/>
      <c r="I334" s="50"/>
    </row>
    <row r="335" spans="2:9" x14ac:dyDescent="0.2">
      <c r="B335" s="50"/>
      <c r="C335" s="50"/>
      <c r="D335" s="50"/>
      <c r="E335" s="50"/>
      <c r="F335" s="50"/>
      <c r="G335" s="50"/>
      <c r="H335" s="50"/>
      <c r="I335" s="50"/>
    </row>
    <row r="336" spans="2:9" x14ac:dyDescent="0.2">
      <c r="B336" s="50"/>
      <c r="C336" s="50"/>
      <c r="D336" s="50"/>
      <c r="E336" s="50"/>
      <c r="F336" s="50"/>
      <c r="G336" s="50"/>
      <c r="H336" s="50"/>
      <c r="I336" s="50"/>
    </row>
    <row r="337" spans="2:9" x14ac:dyDescent="0.2">
      <c r="B337" s="50"/>
      <c r="C337" s="50"/>
      <c r="D337" s="50"/>
      <c r="E337" s="50"/>
      <c r="F337" s="50"/>
      <c r="G337" s="50"/>
      <c r="H337" s="50"/>
      <c r="I337" s="50"/>
    </row>
  </sheetData>
  <sheetProtection algorithmName="SHA-512" hashValue="f0aDC16T38hi+o9zp7ZM8iQraXuVf0U2GxOqK5VfpDMy535tVaB5ZNar3+KNHvinZJ5iBjAtc/aBIetWY6tCbA==" saltValue="ELjPHDbe3O2HZBaSqvrV/Q==" spinCount="100000" sheet="1" objects="1" scenarios="1"/>
  <mergeCells count="6">
    <mergeCell ref="B7:C7"/>
    <mergeCell ref="D7:E7"/>
    <mergeCell ref="B6:E6"/>
    <mergeCell ref="F6:I6"/>
    <mergeCell ref="F7:G7"/>
    <mergeCell ref="H7:I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10DB-89D3-4BC6-825D-74E255DC24D0}">
  <dimension ref="A1:F13"/>
  <sheetViews>
    <sheetView tabSelected="1" zoomScale="120" zoomScaleNormal="120" workbookViewId="0">
      <selection activeCell="B10" sqref="B10"/>
    </sheetView>
  </sheetViews>
  <sheetFormatPr baseColWidth="10" defaultRowHeight="15" x14ac:dyDescent="0.25"/>
  <cols>
    <col min="1" max="1" width="8.5703125" customWidth="1"/>
    <col min="2" max="2" width="29.28515625" customWidth="1"/>
    <col min="3" max="3" width="12.42578125" customWidth="1"/>
    <col min="4" max="4" width="15.7109375" bestFit="1" customWidth="1"/>
    <col min="5" max="5" width="9.140625" bestFit="1" customWidth="1"/>
  </cols>
  <sheetData>
    <row r="1" spans="1:6" ht="15.75" thickBot="1" x14ac:dyDescent="0.3">
      <c r="A1" s="586" t="s">
        <v>293</v>
      </c>
      <c r="B1" s="587"/>
      <c r="C1" s="588"/>
      <c r="D1" s="60"/>
      <c r="E1" s="60"/>
      <c r="F1" s="63"/>
    </row>
    <row r="2" spans="1:6" ht="16.5" thickBot="1" x14ac:dyDescent="0.3">
      <c r="A2" s="577"/>
      <c r="B2" s="578" t="s">
        <v>86</v>
      </c>
      <c r="C2" s="579"/>
      <c r="D2" s="60"/>
      <c r="E2" s="60"/>
      <c r="F2" s="63"/>
    </row>
    <row r="3" spans="1:6" ht="15.75" thickBot="1" x14ac:dyDescent="0.3">
      <c r="A3" s="583" t="s">
        <v>296</v>
      </c>
      <c r="B3" s="582" t="s">
        <v>294</v>
      </c>
      <c r="C3" s="584" t="s">
        <v>295</v>
      </c>
      <c r="D3" s="60"/>
      <c r="E3" s="60"/>
    </row>
    <row r="4" spans="1:6" x14ac:dyDescent="0.25">
      <c r="A4" s="352">
        <v>2019</v>
      </c>
      <c r="B4" s="265">
        <v>126094853512</v>
      </c>
      <c r="C4" s="585">
        <f>B4/B5-1</f>
        <v>10.93202851719653</v>
      </c>
      <c r="D4" s="142"/>
    </row>
    <row r="5" spans="1:6" x14ac:dyDescent="0.25">
      <c r="A5" s="352">
        <f>A4-1</f>
        <v>2018</v>
      </c>
      <c r="B5" s="265">
        <v>10567763338</v>
      </c>
      <c r="C5" s="585">
        <f t="shared" ref="C5:C12" si="0">B5/B6-1</f>
        <v>13.368611716869177</v>
      </c>
    </row>
    <row r="6" spans="1:6" x14ac:dyDescent="0.25">
      <c r="A6" s="352">
        <f t="shared" ref="A6:A13" si="1">A5-1</f>
        <v>2017</v>
      </c>
      <c r="B6" s="265">
        <v>735475601</v>
      </c>
      <c r="C6" s="585">
        <f t="shared" si="0"/>
        <v>-1.8853403240536304E-3</v>
      </c>
    </row>
    <row r="7" spans="1:6" x14ac:dyDescent="0.25">
      <c r="A7" s="352">
        <f t="shared" si="1"/>
        <v>2016</v>
      </c>
      <c r="B7" s="265">
        <v>736864842</v>
      </c>
      <c r="C7" s="585">
        <f t="shared" si="0"/>
        <v>8.8577870597368102E-2</v>
      </c>
    </row>
    <row r="8" spans="1:6" x14ac:dyDescent="0.25">
      <c r="A8" s="352">
        <f t="shared" si="1"/>
        <v>2015</v>
      </c>
      <c r="B8" s="580">
        <v>676905954</v>
      </c>
      <c r="C8" s="585">
        <f t="shared" si="0"/>
        <v>0.54726928961759036</v>
      </c>
    </row>
    <row r="9" spans="1:6" x14ac:dyDescent="0.25">
      <c r="A9" s="352">
        <f t="shared" si="1"/>
        <v>2014</v>
      </c>
      <c r="B9" s="580">
        <v>437484256</v>
      </c>
      <c r="C9" s="585">
        <f t="shared" si="0"/>
        <v>0.52532289249255215</v>
      </c>
    </row>
    <row r="10" spans="1:6" x14ac:dyDescent="0.25">
      <c r="A10" s="352">
        <f t="shared" si="1"/>
        <v>2013</v>
      </c>
      <c r="B10" s="580">
        <v>286814194</v>
      </c>
      <c r="C10" s="585">
        <f t="shared" si="0"/>
        <v>0.67934245356571243</v>
      </c>
    </row>
    <row r="11" spans="1:6" x14ac:dyDescent="0.25">
      <c r="A11" s="352">
        <f t="shared" si="1"/>
        <v>2012</v>
      </c>
      <c r="B11" s="580">
        <v>170789581</v>
      </c>
      <c r="C11" s="585">
        <f t="shared" si="0"/>
        <v>1.1904675246905954</v>
      </c>
    </row>
    <row r="12" spans="1:6" x14ac:dyDescent="0.25">
      <c r="A12" s="352">
        <f t="shared" si="1"/>
        <v>2011</v>
      </c>
      <c r="B12" s="580">
        <v>77969465</v>
      </c>
      <c r="C12" s="585">
        <f t="shared" si="0"/>
        <v>36.724306822596809</v>
      </c>
    </row>
    <row r="13" spans="1:6" ht="15.75" thickBot="1" x14ac:dyDescent="0.3">
      <c r="A13" s="531">
        <f t="shared" si="1"/>
        <v>2010</v>
      </c>
      <c r="B13" s="581">
        <v>2066823</v>
      </c>
      <c r="C13" s="515"/>
    </row>
  </sheetData>
  <sheetProtection algorithmName="SHA-512" hashValue="ucfIQ1WeyKNkr2teiytv9LXxdCHz+TgW7Ccqm6p5c01Fh/19xdjNHIKEQ0xcOqodnGSkYsnChYCC2lwLeqCMAA==" saltValue="3xcvs273yGfudn1/nl6aaQ==" spinCount="100000" sheet="1" objects="1" scenarios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3126-FF8F-4C38-A840-5E9A11EF10B9}">
  <dimension ref="A1:AA123"/>
  <sheetViews>
    <sheetView showGridLines="0" topLeftCell="A41" zoomScale="90" zoomScaleNormal="90" zoomScaleSheetLayoutView="100" workbookViewId="0">
      <selection activeCell="P20" sqref="P20"/>
    </sheetView>
  </sheetViews>
  <sheetFormatPr baseColWidth="10" defaultRowHeight="15" x14ac:dyDescent="0.25"/>
  <cols>
    <col min="1" max="1" width="7.140625" customWidth="1"/>
    <col min="2" max="2" width="3" customWidth="1"/>
    <col min="3" max="3" width="53" customWidth="1"/>
    <col min="4" max="4" width="17.42578125" customWidth="1"/>
    <col min="5" max="5" width="18.28515625" customWidth="1"/>
    <col min="6" max="6" width="18.28515625" bestFit="1" customWidth="1"/>
    <col min="7" max="7" width="15.85546875" customWidth="1"/>
    <col min="8" max="9" width="16.42578125" customWidth="1"/>
    <col min="10" max="10" width="14.7109375" customWidth="1"/>
    <col min="11" max="11" width="15.42578125" customWidth="1"/>
    <col min="12" max="12" width="15.42578125" bestFit="1" customWidth="1"/>
    <col min="13" max="13" width="11" customWidth="1"/>
    <col min="14" max="14" width="11.5703125" customWidth="1"/>
    <col min="15" max="15" width="13.85546875" customWidth="1"/>
    <col min="16" max="16" width="18.28515625" bestFit="1" customWidth="1"/>
    <col min="17" max="17" width="21.7109375" customWidth="1"/>
    <col min="18" max="18" width="18.85546875" bestFit="1" customWidth="1"/>
    <col min="19" max="19" width="15.5703125" customWidth="1"/>
  </cols>
  <sheetData>
    <row r="1" spans="1:26" ht="18" x14ac:dyDescent="0.25">
      <c r="A1" s="59" t="s">
        <v>0</v>
      </c>
      <c r="B1" s="31"/>
      <c r="C1" s="31"/>
      <c r="D1" s="47"/>
      <c r="E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32"/>
      <c r="Y1" s="223">
        <f>SUM(R1:X1)</f>
        <v>0</v>
      </c>
    </row>
    <row r="2" spans="1:26" ht="20.25" x14ac:dyDescent="0.3">
      <c r="A2" s="31" t="s">
        <v>171</v>
      </c>
      <c r="B2" s="31"/>
      <c r="C2" s="31"/>
      <c r="D2" s="47"/>
      <c r="E2" s="47"/>
      <c r="G2" s="47"/>
      <c r="H2" s="47"/>
      <c r="I2" s="47"/>
      <c r="J2" s="47"/>
      <c r="K2" s="47"/>
      <c r="L2" s="47"/>
      <c r="M2" s="47"/>
      <c r="N2" s="47"/>
      <c r="O2" s="47"/>
      <c r="Q2" s="32"/>
    </row>
    <row r="3" spans="1:26" ht="18" x14ac:dyDescent="0.25">
      <c r="A3" s="32"/>
      <c r="B3" s="32"/>
      <c r="C3" s="59" t="s">
        <v>95</v>
      </c>
      <c r="D3" s="47"/>
      <c r="E3" s="47"/>
      <c r="G3" s="47"/>
      <c r="H3" s="47"/>
      <c r="I3" s="47"/>
      <c r="J3" s="47"/>
      <c r="K3" s="47"/>
      <c r="L3" s="47"/>
      <c r="M3" s="47"/>
      <c r="N3" s="47"/>
      <c r="O3" s="47"/>
      <c r="Q3" s="32"/>
    </row>
    <row r="4" spans="1:26" x14ac:dyDescent="0.25">
      <c r="A4" s="32"/>
      <c r="B4" s="32"/>
      <c r="C4" s="32"/>
      <c r="D4" s="47"/>
      <c r="E4" s="272"/>
      <c r="G4" s="47"/>
      <c r="H4" s="47"/>
      <c r="I4" s="47"/>
      <c r="J4" s="47"/>
      <c r="K4" s="47"/>
      <c r="L4" s="47"/>
      <c r="M4" s="47"/>
      <c r="N4" s="47"/>
      <c r="O4" s="47"/>
      <c r="Q4" s="32"/>
    </row>
    <row r="5" spans="1:26" ht="15.75" thickBot="1" x14ac:dyDescent="0.3">
      <c r="A5" s="32"/>
      <c r="B5" s="32"/>
      <c r="C5" s="32"/>
      <c r="D5" s="47"/>
      <c r="E5" s="47"/>
      <c r="F5" s="224"/>
      <c r="G5" s="47"/>
      <c r="H5" s="47"/>
      <c r="I5" s="47"/>
      <c r="J5" s="47"/>
      <c r="K5" s="47"/>
      <c r="L5" s="47"/>
      <c r="M5" s="47"/>
      <c r="N5" s="47"/>
      <c r="O5" s="47"/>
      <c r="Q5" s="32"/>
    </row>
    <row r="6" spans="1:26" ht="18" customHeight="1" thickBot="1" x14ac:dyDescent="0.3">
      <c r="A6" s="32"/>
      <c r="B6" s="33"/>
      <c r="C6" s="33" t="s">
        <v>3</v>
      </c>
      <c r="D6" s="595" t="s">
        <v>132</v>
      </c>
      <c r="E6" s="596"/>
      <c r="F6" s="596"/>
      <c r="G6" s="596"/>
      <c r="H6" s="596"/>
      <c r="I6" s="597"/>
      <c r="J6" s="603" t="s">
        <v>133</v>
      </c>
      <c r="K6" s="604"/>
      <c r="L6" s="604"/>
      <c r="M6" s="604"/>
      <c r="N6" s="604"/>
      <c r="O6" s="605"/>
      <c r="Q6" s="32"/>
    </row>
    <row r="7" spans="1:26" ht="15.75" thickBot="1" x14ac:dyDescent="0.3">
      <c r="A7" s="15"/>
      <c r="B7" s="16"/>
      <c r="C7" s="16"/>
      <c r="D7" s="592" t="s">
        <v>1</v>
      </c>
      <c r="E7" s="593"/>
      <c r="F7" s="593"/>
      <c r="G7" s="592" t="s">
        <v>2</v>
      </c>
      <c r="H7" s="593"/>
      <c r="I7" s="594"/>
      <c r="J7" s="600" t="s">
        <v>1</v>
      </c>
      <c r="K7" s="601"/>
      <c r="L7" s="601"/>
      <c r="M7" s="601" t="s">
        <v>2</v>
      </c>
      <c r="N7" s="601"/>
      <c r="O7" s="602"/>
      <c r="Q7" s="32"/>
    </row>
    <row r="8" spans="1:26" ht="27.75" thickBot="1" x14ac:dyDescent="0.35">
      <c r="A8" s="1"/>
      <c r="B8" s="2"/>
      <c r="C8" s="3" t="s">
        <v>4</v>
      </c>
      <c r="D8" s="213" t="s">
        <v>140</v>
      </c>
      <c r="E8" s="214" t="s">
        <v>172</v>
      </c>
      <c r="F8" s="215" t="s">
        <v>173</v>
      </c>
      <c r="G8" s="213" t="s">
        <v>140</v>
      </c>
      <c r="H8" s="214" t="s">
        <v>172</v>
      </c>
      <c r="I8" s="215" t="s">
        <v>173</v>
      </c>
      <c r="J8" s="213" t="s">
        <v>140</v>
      </c>
      <c r="K8" s="214" t="s">
        <v>172</v>
      </c>
      <c r="L8" s="215" t="s">
        <v>173</v>
      </c>
      <c r="M8" s="216" t="s">
        <v>140</v>
      </c>
      <c r="N8" s="214" t="s">
        <v>172</v>
      </c>
      <c r="O8" s="215" t="s">
        <v>173</v>
      </c>
      <c r="P8" s="48"/>
      <c r="Q8" s="32"/>
    </row>
    <row r="9" spans="1:26" ht="18" x14ac:dyDescent="0.25">
      <c r="A9" s="1"/>
      <c r="B9" s="2"/>
      <c r="C9" s="4"/>
      <c r="D9" s="259"/>
      <c r="E9" s="260"/>
      <c r="F9" s="263"/>
      <c r="G9" s="260"/>
      <c r="H9" s="260"/>
      <c r="I9" s="263"/>
      <c r="J9" s="260"/>
      <c r="K9" s="260"/>
      <c r="L9" s="263"/>
      <c r="M9" s="260"/>
      <c r="N9" s="260"/>
      <c r="O9" s="217"/>
      <c r="P9" s="47"/>
      <c r="Q9" s="32"/>
    </row>
    <row r="10" spans="1:26" ht="18" x14ac:dyDescent="0.25">
      <c r="A10" s="5" t="s">
        <v>5</v>
      </c>
      <c r="B10" s="6"/>
      <c r="C10" s="7" t="s">
        <v>6</v>
      </c>
      <c r="D10" s="219"/>
      <c r="E10" s="220"/>
      <c r="F10" s="264"/>
      <c r="G10" s="220"/>
      <c r="H10" s="220"/>
      <c r="I10" s="264"/>
      <c r="J10" s="220"/>
      <c r="K10" s="220"/>
      <c r="L10" s="264"/>
      <c r="M10" s="220"/>
      <c r="N10" s="220"/>
      <c r="O10" s="221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23"/>
    </row>
    <row r="11" spans="1:26" ht="18" x14ac:dyDescent="0.25">
      <c r="A11" s="1"/>
      <c r="B11" s="2"/>
      <c r="C11" s="4"/>
      <c r="D11" s="67"/>
      <c r="E11" s="60"/>
      <c r="F11" s="265"/>
      <c r="G11" s="60"/>
      <c r="H11" s="60"/>
      <c r="I11" s="265"/>
      <c r="J11" s="60"/>
      <c r="K11" s="60"/>
      <c r="L11" s="265"/>
      <c r="M11" s="60"/>
      <c r="N11" s="60"/>
      <c r="O11" s="218"/>
      <c r="P11" s="47"/>
      <c r="Q11" s="47"/>
      <c r="R11" s="224"/>
      <c r="S11" s="224"/>
      <c r="T11" s="224"/>
      <c r="U11" s="224"/>
      <c r="V11" s="224"/>
      <c r="W11" s="223"/>
      <c r="X11" s="223"/>
      <c r="Y11" s="223"/>
      <c r="Z11" s="223"/>
    </row>
    <row r="12" spans="1:26" ht="15.75" x14ac:dyDescent="0.25">
      <c r="A12" s="8" t="s">
        <v>7</v>
      </c>
      <c r="B12" s="9"/>
      <c r="C12" s="10" t="s">
        <v>79</v>
      </c>
      <c r="D12" s="225"/>
      <c r="E12" s="226"/>
      <c r="F12" s="266"/>
      <c r="G12" s="226"/>
      <c r="H12" s="226"/>
      <c r="I12" s="266"/>
      <c r="J12" s="226"/>
      <c r="K12" s="226"/>
      <c r="L12" s="266"/>
      <c r="M12" s="226"/>
      <c r="N12" s="226"/>
      <c r="O12" s="227"/>
      <c r="P12" s="228"/>
      <c r="Q12" s="228"/>
      <c r="R12" s="224"/>
      <c r="S12" s="224"/>
      <c r="T12" s="224"/>
      <c r="U12" s="224"/>
      <c r="V12" s="224"/>
      <c r="W12" s="223"/>
      <c r="X12" s="223"/>
      <c r="Y12" s="223"/>
      <c r="Z12" s="223"/>
    </row>
    <row r="13" spans="1:26" ht="15.75" x14ac:dyDescent="0.25">
      <c r="A13" s="11" t="s">
        <v>8</v>
      </c>
      <c r="B13" s="12"/>
      <c r="C13" s="13" t="s">
        <v>80</v>
      </c>
      <c r="D13" s="225">
        <v>43260383392</v>
      </c>
      <c r="E13" s="226"/>
      <c r="F13" s="266">
        <f t="shared" ref="F13:F24" si="0">D13+E13</f>
        <v>43260383392</v>
      </c>
      <c r="G13" s="226">
        <v>16877943805</v>
      </c>
      <c r="H13" s="226"/>
      <c r="I13" s="266">
        <f>G13+H13</f>
        <v>16877943805</v>
      </c>
      <c r="J13" s="226">
        <v>1258186471</v>
      </c>
      <c r="K13" s="226"/>
      <c r="L13" s="266">
        <f>J13+K13</f>
        <v>1258186471</v>
      </c>
      <c r="M13" s="226">
        <v>890987</v>
      </c>
      <c r="N13" s="226"/>
      <c r="O13" s="266">
        <f>M13+N13</f>
        <v>890987</v>
      </c>
      <c r="P13" s="228"/>
      <c r="Q13" s="228"/>
      <c r="R13" s="224"/>
      <c r="S13" s="224"/>
      <c r="T13" s="224"/>
      <c r="U13" s="224"/>
      <c r="V13" s="224"/>
      <c r="W13" s="223"/>
      <c r="X13" s="223"/>
      <c r="Y13" s="223"/>
      <c r="Z13" s="223"/>
    </row>
    <row r="14" spans="1:26" ht="15.75" x14ac:dyDescent="0.25">
      <c r="A14" s="11" t="s">
        <v>9</v>
      </c>
      <c r="B14" s="12"/>
      <c r="C14" s="13" t="s">
        <v>10</v>
      </c>
      <c r="D14" s="233">
        <v>753786361</v>
      </c>
      <c r="E14" s="241"/>
      <c r="F14" s="266">
        <f t="shared" si="0"/>
        <v>753786361</v>
      </c>
      <c r="G14" s="226">
        <v>213972320</v>
      </c>
      <c r="H14" s="226"/>
      <c r="I14" s="266">
        <f>G14+H14</f>
        <v>213972320</v>
      </c>
      <c r="J14" s="226">
        <v>28505915</v>
      </c>
      <c r="K14" s="226"/>
      <c r="L14" s="266">
        <f>J14+K14</f>
        <v>28505915</v>
      </c>
      <c r="M14" s="226">
        <v>91549</v>
      </c>
      <c r="N14" s="226"/>
      <c r="O14" s="266">
        <f>M14+N14</f>
        <v>91549</v>
      </c>
      <c r="P14" s="228"/>
      <c r="Q14" s="228"/>
      <c r="R14" s="224"/>
      <c r="S14" s="224"/>
      <c r="T14" s="224"/>
      <c r="U14" s="224"/>
      <c r="V14" s="224"/>
      <c r="W14" s="223"/>
      <c r="X14" s="223"/>
      <c r="Y14" s="223"/>
      <c r="Z14" s="223"/>
    </row>
    <row r="15" spans="1:26" ht="15.75" x14ac:dyDescent="0.25">
      <c r="A15" s="11" t="s">
        <v>11</v>
      </c>
      <c r="B15" s="12"/>
      <c r="C15" s="13" t="s">
        <v>81</v>
      </c>
      <c r="D15" s="225">
        <v>24074537570</v>
      </c>
      <c r="E15" s="226"/>
      <c r="F15" s="266">
        <f t="shared" si="0"/>
        <v>24074537570</v>
      </c>
      <c r="G15" s="226">
        <v>3445921445</v>
      </c>
      <c r="H15" s="226"/>
      <c r="I15" s="266">
        <f>G15+H15</f>
        <v>3445921445</v>
      </c>
      <c r="J15" s="226">
        <v>295956127</v>
      </c>
      <c r="K15" s="226"/>
      <c r="L15" s="266">
        <f>J15+K15</f>
        <v>295956127</v>
      </c>
      <c r="M15" s="226">
        <v>523318</v>
      </c>
      <c r="N15" s="226"/>
      <c r="O15" s="266">
        <f>M15+N15</f>
        <v>523318</v>
      </c>
      <c r="P15" s="228"/>
      <c r="Q15" s="228"/>
      <c r="R15" s="224"/>
      <c r="S15" s="224"/>
      <c r="T15" s="224"/>
      <c r="U15" s="224"/>
      <c r="V15" s="224"/>
      <c r="W15" s="223"/>
      <c r="X15" s="223"/>
      <c r="Y15" s="223"/>
      <c r="Z15" s="223"/>
    </row>
    <row r="16" spans="1:26" ht="15.75" x14ac:dyDescent="0.25">
      <c r="A16" s="11" t="s">
        <v>12</v>
      </c>
      <c r="B16" s="12"/>
      <c r="C16" s="14" t="s">
        <v>82</v>
      </c>
      <c r="D16" s="225">
        <v>219154909173</v>
      </c>
      <c r="E16" s="226"/>
      <c r="F16" s="266">
        <f t="shared" si="0"/>
        <v>219154909173</v>
      </c>
      <c r="G16" s="226">
        <v>30262203839</v>
      </c>
      <c r="H16" s="226"/>
      <c r="I16" s="266">
        <f>G16+H16</f>
        <v>30262203839</v>
      </c>
      <c r="J16" s="226">
        <v>3189248191</v>
      </c>
      <c r="K16" s="226"/>
      <c r="L16" s="266">
        <f>J16+K16</f>
        <v>3189248191</v>
      </c>
      <c r="M16" s="226">
        <v>6477204</v>
      </c>
      <c r="N16" s="226"/>
      <c r="O16" s="266">
        <f>M16+N16</f>
        <v>6477204</v>
      </c>
      <c r="P16" s="228"/>
      <c r="Q16" s="228"/>
      <c r="R16" s="224"/>
      <c r="S16" s="224"/>
      <c r="T16" s="224"/>
      <c r="U16" s="224"/>
      <c r="V16" s="224"/>
      <c r="W16" s="223"/>
      <c r="X16" s="223"/>
      <c r="Y16" s="223"/>
      <c r="Z16" s="223"/>
    </row>
    <row r="17" spans="1:26" ht="15.75" x14ac:dyDescent="0.25">
      <c r="A17" s="11" t="s">
        <v>13</v>
      </c>
      <c r="B17" s="12"/>
      <c r="C17" s="13" t="s">
        <v>14</v>
      </c>
      <c r="D17" s="225"/>
      <c r="E17" s="226"/>
      <c r="F17" s="266"/>
      <c r="G17" s="226"/>
      <c r="H17" s="226"/>
      <c r="I17" s="266"/>
      <c r="J17" s="226"/>
      <c r="K17" s="226"/>
      <c r="L17" s="266"/>
      <c r="M17" s="226"/>
      <c r="N17" s="226"/>
      <c r="O17" s="266"/>
      <c r="P17" s="228"/>
      <c r="Q17" s="228"/>
      <c r="R17" s="224"/>
      <c r="S17" s="224"/>
      <c r="T17" s="224"/>
      <c r="U17" s="224"/>
      <c r="V17" s="224"/>
      <c r="W17" s="223"/>
      <c r="X17" s="223"/>
      <c r="Y17" s="223"/>
      <c r="Z17" s="223"/>
    </row>
    <row r="18" spans="1:26" ht="15.75" x14ac:dyDescent="0.25">
      <c r="A18" s="11"/>
      <c r="B18" s="12"/>
      <c r="C18" s="14" t="s">
        <v>83</v>
      </c>
      <c r="D18" s="225">
        <v>16123501848</v>
      </c>
      <c r="E18" s="226"/>
      <c r="F18" s="266">
        <f t="shared" si="0"/>
        <v>16123501848</v>
      </c>
      <c r="G18" s="226">
        <v>2320215397</v>
      </c>
      <c r="H18" s="226"/>
      <c r="I18" s="266">
        <f>G18+H18</f>
        <v>2320215397</v>
      </c>
      <c r="J18" s="226">
        <v>199361643</v>
      </c>
      <c r="K18" s="226"/>
      <c r="L18" s="266">
        <f>J18+K18</f>
        <v>199361643</v>
      </c>
      <c r="M18" s="226">
        <v>343201</v>
      </c>
      <c r="N18" s="226"/>
      <c r="O18" s="266">
        <f>M18+N18</f>
        <v>343201</v>
      </c>
      <c r="P18" s="228"/>
      <c r="Q18" s="228"/>
      <c r="R18" s="224"/>
      <c r="S18" s="224"/>
      <c r="T18" s="224"/>
      <c r="U18" s="224"/>
      <c r="V18" s="224"/>
      <c r="W18" s="223"/>
      <c r="X18" s="223"/>
      <c r="Y18" s="223"/>
      <c r="Z18" s="223"/>
    </row>
    <row r="19" spans="1:26" ht="16.5" thickBot="1" x14ac:dyDescent="0.3">
      <c r="A19" s="11" t="s">
        <v>15</v>
      </c>
      <c r="B19" s="12"/>
      <c r="C19" s="14" t="s">
        <v>16</v>
      </c>
      <c r="D19" s="225">
        <v>0</v>
      </c>
      <c r="E19" s="226"/>
      <c r="F19" s="266"/>
      <c r="G19" s="226"/>
      <c r="H19" s="226"/>
      <c r="I19" s="266"/>
      <c r="J19" s="226">
        <v>0</v>
      </c>
      <c r="K19" s="226"/>
      <c r="L19" s="266"/>
      <c r="M19" s="226">
        <v>0</v>
      </c>
      <c r="N19" s="226"/>
      <c r="O19" s="266"/>
      <c r="P19" s="228"/>
      <c r="Q19" s="228"/>
      <c r="R19" s="224"/>
      <c r="S19" s="224"/>
      <c r="T19" s="224"/>
      <c r="U19" s="224"/>
      <c r="V19" s="224"/>
      <c r="W19" s="223"/>
      <c r="X19" s="223"/>
      <c r="Y19" s="223"/>
      <c r="Z19" s="223"/>
    </row>
    <row r="20" spans="1:26" ht="16.5" thickBot="1" x14ac:dyDescent="0.3">
      <c r="A20" s="45"/>
      <c r="B20" s="46"/>
      <c r="C20" s="10" t="s">
        <v>17</v>
      </c>
      <c r="D20" s="281">
        <f t="shared" ref="D20:O20" si="1">SUM(D13:D19)</f>
        <v>303367118344</v>
      </c>
      <c r="E20" s="284">
        <f t="shared" si="1"/>
        <v>0</v>
      </c>
      <c r="F20" s="283">
        <f t="shared" si="1"/>
        <v>303367118344</v>
      </c>
      <c r="G20" s="284">
        <f t="shared" si="1"/>
        <v>53120256806</v>
      </c>
      <c r="H20" s="284">
        <f t="shared" si="1"/>
        <v>0</v>
      </c>
      <c r="I20" s="283">
        <f t="shared" si="1"/>
        <v>53120256806</v>
      </c>
      <c r="J20" s="284">
        <f t="shared" si="1"/>
        <v>4971258347</v>
      </c>
      <c r="K20" s="284">
        <f t="shared" si="1"/>
        <v>0</v>
      </c>
      <c r="L20" s="283">
        <f t="shared" si="1"/>
        <v>4971258347</v>
      </c>
      <c r="M20" s="284">
        <f t="shared" si="1"/>
        <v>8326259</v>
      </c>
      <c r="N20" s="284">
        <f t="shared" si="1"/>
        <v>0</v>
      </c>
      <c r="O20" s="283">
        <f t="shared" si="1"/>
        <v>8326259</v>
      </c>
      <c r="P20" s="468">
        <f>L20/562.47</f>
        <v>8838263.9909684062</v>
      </c>
      <c r="Q20" s="295" t="s">
        <v>166</v>
      </c>
      <c r="R20" s="208">
        <f>F20-F66</f>
        <v>206341632511</v>
      </c>
      <c r="S20" s="224"/>
      <c r="T20" s="224"/>
      <c r="U20" s="224"/>
      <c r="V20" s="224"/>
      <c r="W20" s="223"/>
      <c r="X20" s="223"/>
      <c r="Y20" s="223"/>
      <c r="Z20" s="223"/>
    </row>
    <row r="21" spans="1:26" x14ac:dyDescent="0.25">
      <c r="A21" s="15"/>
      <c r="B21" s="16"/>
      <c r="C21" s="167"/>
      <c r="D21" s="229"/>
      <c r="E21" s="226"/>
      <c r="F21" s="266"/>
      <c r="G21" s="226"/>
      <c r="H21" s="226"/>
      <c r="I21" s="266"/>
      <c r="J21" s="226"/>
      <c r="K21" s="226"/>
      <c r="L21" s="266"/>
      <c r="M21" s="226"/>
      <c r="N21" s="226"/>
      <c r="O21" s="230"/>
      <c r="P21" s="231"/>
      <c r="Q21" s="232" t="s">
        <v>186</v>
      </c>
      <c r="R21" s="209">
        <f>F27-F73</f>
        <v>-355107001717</v>
      </c>
      <c r="S21" s="224"/>
      <c r="T21" s="224"/>
      <c r="U21" s="224"/>
      <c r="V21" s="224"/>
      <c r="W21" s="223"/>
      <c r="X21" s="223"/>
      <c r="Y21" s="223"/>
      <c r="Z21" s="223"/>
    </row>
    <row r="22" spans="1:26" ht="15.75" x14ac:dyDescent="0.25">
      <c r="A22" s="8" t="s">
        <v>18</v>
      </c>
      <c r="B22" s="9"/>
      <c r="C22" s="10" t="s">
        <v>19</v>
      </c>
      <c r="D22" s="225"/>
      <c r="E22" s="226"/>
      <c r="F22" s="266"/>
      <c r="G22" s="226"/>
      <c r="H22" s="226"/>
      <c r="I22" s="266"/>
      <c r="J22" s="226"/>
      <c r="K22" s="226"/>
      <c r="L22" s="266"/>
      <c r="M22" s="226"/>
      <c r="N22" s="226"/>
      <c r="O22" s="230"/>
      <c r="P22" s="231"/>
      <c r="Q22" s="232" t="s">
        <v>185</v>
      </c>
      <c r="R22" s="209">
        <f>F49-F94</f>
        <v>56614998356</v>
      </c>
      <c r="S22" s="224"/>
      <c r="T22" s="224"/>
      <c r="U22" s="224"/>
      <c r="V22" s="224"/>
      <c r="W22" s="223"/>
      <c r="X22" s="223"/>
      <c r="Y22" s="223"/>
      <c r="Z22" s="223"/>
    </row>
    <row r="23" spans="1:26" ht="16.5" thickBot="1" x14ac:dyDescent="0.3">
      <c r="A23" s="11" t="s">
        <v>8</v>
      </c>
      <c r="B23" s="12"/>
      <c r="C23" s="14" t="s">
        <v>84</v>
      </c>
      <c r="D23" s="233">
        <v>219443239004</v>
      </c>
      <c r="E23" s="226"/>
      <c r="F23" s="266">
        <f t="shared" si="0"/>
        <v>219443239004</v>
      </c>
      <c r="G23" s="226">
        <v>31578473882</v>
      </c>
      <c r="H23" s="226"/>
      <c r="I23" s="266">
        <f>G23+H23</f>
        <v>31578473882</v>
      </c>
      <c r="J23" s="226">
        <v>2713341377</v>
      </c>
      <c r="K23" s="226"/>
      <c r="L23" s="266">
        <f>J23+K23</f>
        <v>2713341377</v>
      </c>
      <c r="M23" s="226">
        <v>4671020</v>
      </c>
      <c r="N23" s="226"/>
      <c r="O23" s="266">
        <f>M23+N23</f>
        <v>4671020</v>
      </c>
      <c r="P23" s="231"/>
      <c r="Q23" s="234" t="s">
        <v>184</v>
      </c>
      <c r="R23" s="210">
        <f>SUM(R20:R22)</f>
        <v>-92150370850</v>
      </c>
      <c r="S23" s="224"/>
      <c r="T23" s="224"/>
      <c r="U23" s="224"/>
      <c r="V23" s="224"/>
      <c r="W23" s="223"/>
      <c r="X23" s="223"/>
      <c r="Y23" s="223"/>
      <c r="Z23" s="223"/>
    </row>
    <row r="24" spans="1:26" ht="15.75" x14ac:dyDescent="0.25">
      <c r="A24" s="11" t="s">
        <v>9</v>
      </c>
      <c r="B24" s="12"/>
      <c r="C24" s="14" t="s">
        <v>20</v>
      </c>
      <c r="D24" s="225">
        <v>0</v>
      </c>
      <c r="E24" s="226"/>
      <c r="F24" s="266">
        <f t="shared" si="0"/>
        <v>0</v>
      </c>
      <c r="G24" s="226">
        <v>0</v>
      </c>
      <c r="H24" s="226"/>
      <c r="I24" s="266">
        <f>G24+H24</f>
        <v>0</v>
      </c>
      <c r="J24" s="226">
        <v>0</v>
      </c>
      <c r="K24" s="226"/>
      <c r="L24" s="266">
        <f>J24+K24</f>
        <v>0</v>
      </c>
      <c r="M24" s="226">
        <v>0</v>
      </c>
      <c r="N24" s="226"/>
      <c r="O24" s="266">
        <f>M24+N24</f>
        <v>0</v>
      </c>
      <c r="P24" s="231"/>
      <c r="Q24" s="285"/>
      <c r="R24" s="124"/>
      <c r="S24" s="224"/>
      <c r="T24" s="224"/>
      <c r="U24" s="224"/>
      <c r="V24" s="224"/>
      <c r="W24" s="223"/>
      <c r="X24" s="223"/>
      <c r="Y24" s="223"/>
      <c r="Z24" s="223"/>
    </row>
    <row r="25" spans="1:26" ht="15.75" x14ac:dyDescent="0.25">
      <c r="A25" s="11" t="s">
        <v>11</v>
      </c>
      <c r="B25" s="12"/>
      <c r="C25" s="163" t="s">
        <v>174</v>
      </c>
      <c r="D25" s="225">
        <v>34915988772</v>
      </c>
      <c r="E25" s="225">
        <v>-34915988772</v>
      </c>
      <c r="F25" s="266">
        <f>D25+E25</f>
        <v>0</v>
      </c>
      <c r="G25" s="226">
        <v>4997832107</v>
      </c>
      <c r="H25" s="226">
        <v>-4997832107</v>
      </c>
      <c r="I25" s="266">
        <f>G25+H25</f>
        <v>0</v>
      </c>
      <c r="J25" s="226">
        <v>429253467</v>
      </c>
      <c r="K25" s="226">
        <f>-429253467</f>
        <v>-429253467</v>
      </c>
      <c r="L25" s="266">
        <f>J25+K25</f>
        <v>0</v>
      </c>
      <c r="M25" s="226">
        <v>742161</v>
      </c>
      <c r="N25" s="226">
        <f>-742161</f>
        <v>-742161</v>
      </c>
      <c r="O25" s="266">
        <f>M25+N25</f>
        <v>0</v>
      </c>
      <c r="P25" s="231"/>
      <c r="Q25" s="228"/>
      <c r="R25" s="47"/>
      <c r="S25" s="224"/>
      <c r="T25" s="224"/>
      <c r="U25" s="224"/>
      <c r="V25" s="224"/>
      <c r="W25" s="223"/>
      <c r="X25" s="223"/>
      <c r="Y25" s="223"/>
      <c r="Z25" s="223"/>
    </row>
    <row r="26" spans="1:26" ht="16.5" thickBot="1" x14ac:dyDescent="0.3">
      <c r="A26" s="11" t="s">
        <v>12</v>
      </c>
      <c r="B26" s="12"/>
      <c r="C26" s="163" t="s">
        <v>161</v>
      </c>
      <c r="D26" s="225">
        <v>1418756945397</v>
      </c>
      <c r="E26" s="226">
        <f>-(1284961166338+2463+7647991678-6032224903+100088893602)</f>
        <v>-1386665829178</v>
      </c>
      <c r="F26" s="266">
        <f>D26+E26</f>
        <v>32091116219</v>
      </c>
      <c r="G26" s="226">
        <v>201726249273</v>
      </c>
      <c r="H26" s="226">
        <f>-(183925646343+2429+2146288599-622336315+13412619163)</f>
        <v>-198862220219</v>
      </c>
      <c r="I26" s="266">
        <f>G26+H26</f>
        <v>2864029054</v>
      </c>
      <c r="J26" s="226">
        <v>18427740278</v>
      </c>
      <c r="K26" s="226">
        <f>-(15793177628+2396+47695575-61393325+990157956)</f>
        <v>-16769640230</v>
      </c>
      <c r="L26" s="266">
        <f>J26+K26</f>
        <v>1658100048</v>
      </c>
      <c r="M26" s="226">
        <v>32172088</v>
      </c>
      <c r="N26" s="226">
        <f>-(26879725+2363+70975-86165+1354470)</f>
        <v>-28221368</v>
      </c>
      <c r="O26" s="266">
        <f>M26+N26</f>
        <v>3950720</v>
      </c>
      <c r="P26" s="231"/>
      <c r="Q26" s="228"/>
      <c r="R26" s="47">
        <f>R20/(D83+D86)</f>
        <v>6.5129495040303276</v>
      </c>
      <c r="S26" s="224"/>
      <c r="T26" s="224"/>
      <c r="U26" s="224"/>
      <c r="V26" s="224"/>
      <c r="W26" s="223"/>
      <c r="X26" s="223"/>
      <c r="Y26" s="223"/>
      <c r="Z26" s="223"/>
    </row>
    <row r="27" spans="1:26" ht="16.5" thickBot="1" x14ac:dyDescent="0.3">
      <c r="A27" s="45"/>
      <c r="B27" s="46"/>
      <c r="C27" s="10" t="s">
        <v>22</v>
      </c>
      <c r="D27" s="281">
        <f t="shared" ref="D27:J27" si="2">SUM(D23:D26)</f>
        <v>1673116173173</v>
      </c>
      <c r="E27" s="282">
        <f>SUM(E23:E26)</f>
        <v>-1421581817950</v>
      </c>
      <c r="F27" s="283">
        <f t="shared" si="2"/>
        <v>251534355223</v>
      </c>
      <c r="G27" s="284">
        <f t="shared" si="2"/>
        <v>238302555262</v>
      </c>
      <c r="H27" s="282">
        <f>SUM(H23:H26)</f>
        <v>-203860052326</v>
      </c>
      <c r="I27" s="283">
        <f>SUM(I23:I26)</f>
        <v>34442502936</v>
      </c>
      <c r="J27" s="284">
        <f t="shared" si="2"/>
        <v>21570335122</v>
      </c>
      <c r="K27" s="282">
        <f>SUM(K23:K26)</f>
        <v>-17198893697</v>
      </c>
      <c r="L27" s="283">
        <f>SUM(L23:L26)</f>
        <v>4371441425</v>
      </c>
      <c r="M27" s="284">
        <f>SUM(M23:M26)</f>
        <v>37585269</v>
      </c>
      <c r="N27" s="282">
        <f>SUM(N23:N26)</f>
        <v>-28963529</v>
      </c>
      <c r="O27" s="283">
        <f>SUM(O23:O26)</f>
        <v>8621740</v>
      </c>
      <c r="P27" s="231"/>
      <c r="Q27" s="235"/>
      <c r="R27" s="53"/>
      <c r="S27" s="224"/>
      <c r="T27" s="224"/>
      <c r="U27" s="224"/>
      <c r="V27" s="224"/>
      <c r="W27" s="223"/>
      <c r="X27" s="223"/>
      <c r="Y27" s="223"/>
      <c r="Z27" s="223"/>
    </row>
    <row r="28" spans="1:26" ht="15.75" thickBot="1" x14ac:dyDescent="0.3">
      <c r="A28" s="45"/>
      <c r="B28" s="46"/>
      <c r="C28" s="167" t="s">
        <v>197</v>
      </c>
      <c r="D28" s="590">
        <f>763022+32778259</f>
        <v>33541281</v>
      </c>
      <c r="E28" s="310">
        <f>D28+D29</f>
        <v>35728533</v>
      </c>
      <c r="F28" s="589" t="s">
        <v>182</v>
      </c>
      <c r="G28" s="256">
        <f>763022+28080047+4662903+167132-131823</f>
        <v>33541281</v>
      </c>
      <c r="H28" s="256">
        <f>763022+28073264+4599566+84781-109130+1760062</f>
        <v>35171565</v>
      </c>
      <c r="I28" s="286" t="s">
        <v>182</v>
      </c>
      <c r="J28" s="256">
        <f>763022+28073264+4599566+84781-109130</f>
        <v>33411503</v>
      </c>
      <c r="K28" s="256">
        <f>J28+J29</f>
        <v>35171565</v>
      </c>
      <c r="L28" s="286" t="s">
        <v>182</v>
      </c>
      <c r="M28" s="310">
        <f>775022+28069889+4535266+74118-89981</f>
        <v>33364314</v>
      </c>
      <c r="N28" s="63"/>
      <c r="O28" s="287" t="s">
        <v>182</v>
      </c>
      <c r="P28" s="231"/>
      <c r="Q28" s="235" t="s">
        <v>169</v>
      </c>
      <c r="R28" s="53">
        <f>D23-D69</f>
        <v>389050</v>
      </c>
      <c r="S28" s="224"/>
      <c r="T28" s="224"/>
      <c r="U28" s="224"/>
      <c r="V28" s="224"/>
      <c r="W28" s="223"/>
      <c r="X28" s="223"/>
      <c r="Y28" s="223"/>
      <c r="Z28" s="223"/>
    </row>
    <row r="29" spans="1:26" ht="15.75" thickBot="1" x14ac:dyDescent="0.3">
      <c r="A29" s="15"/>
      <c r="B29" s="16"/>
      <c r="C29" s="167" t="s">
        <v>196</v>
      </c>
      <c r="D29" s="256">
        <v>2187252</v>
      </c>
      <c r="F29" s="311">
        <f>E28</f>
        <v>35728533</v>
      </c>
      <c r="G29" s="310">
        <v>2047713</v>
      </c>
      <c r="H29" s="311"/>
      <c r="I29" s="277">
        <f>H28</f>
        <v>35171565</v>
      </c>
      <c r="J29" s="310">
        <v>1760062</v>
      </c>
      <c r="K29" s="226"/>
      <c r="L29" s="277">
        <f>J28+J29</f>
        <v>35171565</v>
      </c>
      <c r="M29" s="256">
        <v>1354470</v>
      </c>
      <c r="N29" s="226"/>
      <c r="O29" s="591">
        <f>M29+N29</f>
        <v>1354470</v>
      </c>
      <c r="P29" s="231"/>
      <c r="Q29" s="228" t="s">
        <v>170</v>
      </c>
      <c r="R29" s="211">
        <f>D14-D71</f>
        <v>-160179541026</v>
      </c>
      <c r="S29" s="224"/>
      <c r="T29" s="224"/>
      <c r="U29" s="224"/>
      <c r="V29" s="224"/>
      <c r="W29" s="223"/>
      <c r="X29" s="223"/>
      <c r="Y29" s="223"/>
      <c r="Z29" s="223"/>
    </row>
    <row r="30" spans="1:26" ht="17.25" thickBot="1" x14ac:dyDescent="0.3">
      <c r="A30" s="45"/>
      <c r="B30" s="46"/>
      <c r="C30" s="18" t="s">
        <v>23</v>
      </c>
      <c r="D30" s="281">
        <f>D20+D27</f>
        <v>1976483291517</v>
      </c>
      <c r="E30" s="282">
        <f>E20+E27</f>
        <v>-1421581817950</v>
      </c>
      <c r="F30" s="283">
        <f>F20+F27</f>
        <v>554901473567</v>
      </c>
      <c r="G30" s="284">
        <f>G20+G27</f>
        <v>291422812068</v>
      </c>
      <c r="H30" s="282">
        <f>H20+H27</f>
        <v>-203860052326</v>
      </c>
      <c r="I30" s="283"/>
      <c r="J30" s="284">
        <f t="shared" ref="J30:O30" si="3">J20+J27</f>
        <v>26541593469</v>
      </c>
      <c r="K30" s="282">
        <f t="shared" si="3"/>
        <v>-17198893697</v>
      </c>
      <c r="L30" s="283">
        <f t="shared" si="3"/>
        <v>9342699772</v>
      </c>
      <c r="M30" s="284">
        <f t="shared" si="3"/>
        <v>45911528</v>
      </c>
      <c r="N30" s="282">
        <f t="shared" si="3"/>
        <v>-28963529</v>
      </c>
      <c r="O30" s="283">
        <f t="shared" si="3"/>
        <v>16947999</v>
      </c>
      <c r="P30" s="231"/>
      <c r="Q30" s="235"/>
      <c r="R30" s="53"/>
      <c r="S30" s="224"/>
      <c r="T30" s="224"/>
      <c r="U30" s="224"/>
      <c r="V30" s="224"/>
      <c r="W30" s="223"/>
      <c r="X30" s="223"/>
      <c r="Y30" s="223"/>
      <c r="Z30" s="223"/>
    </row>
    <row r="31" spans="1:26" x14ac:dyDescent="0.25">
      <c r="A31" s="15"/>
      <c r="B31" s="16"/>
      <c r="C31" s="17"/>
      <c r="D31" s="225"/>
      <c r="E31" s="226"/>
      <c r="F31" s="266"/>
      <c r="G31" s="226"/>
      <c r="H31" s="226"/>
      <c r="I31" s="266"/>
      <c r="J31" s="225"/>
      <c r="K31" s="226"/>
      <c r="L31" s="290"/>
      <c r="M31" s="226"/>
      <c r="N31" s="226"/>
      <c r="O31" s="230"/>
      <c r="P31" s="231"/>
      <c r="Q31" s="228"/>
      <c r="R31" s="47" t="s">
        <v>181</v>
      </c>
      <c r="S31" s="224"/>
      <c r="T31" s="224"/>
      <c r="U31" s="91"/>
      <c r="V31" s="224"/>
      <c r="W31" s="223"/>
      <c r="X31" s="223"/>
      <c r="Y31" s="223"/>
      <c r="Z31" s="223"/>
    </row>
    <row r="32" spans="1:26" ht="16.5" x14ac:dyDescent="0.25">
      <c r="A32" s="8" t="s">
        <v>24</v>
      </c>
      <c r="B32" s="9"/>
      <c r="C32" s="18" t="s">
        <v>25</v>
      </c>
      <c r="D32" s="86"/>
      <c r="E32" s="226"/>
      <c r="F32" s="266"/>
      <c r="G32" s="226"/>
      <c r="H32" s="226"/>
      <c r="I32" s="266"/>
      <c r="J32" s="225"/>
      <c r="K32" s="226"/>
      <c r="L32" s="266"/>
      <c r="M32" s="226"/>
      <c r="N32" s="226"/>
      <c r="O32" s="227"/>
      <c r="P32" s="228"/>
      <c r="Q32" s="274" t="s">
        <v>177</v>
      </c>
      <c r="R32" s="224">
        <v>26669302</v>
      </c>
      <c r="S32" s="224">
        <v>4472278</v>
      </c>
      <c r="T32" s="224">
        <v>1404676</v>
      </c>
      <c r="U32" s="224">
        <v>27412</v>
      </c>
      <c r="V32" s="224"/>
      <c r="W32" s="224">
        <f>-62270</f>
        <v>-62270</v>
      </c>
      <c r="X32" s="224">
        <v>865212</v>
      </c>
      <c r="Y32" s="224">
        <f>SUM(R32:X32)</f>
        <v>33376610</v>
      </c>
      <c r="Z32" s="224"/>
    </row>
    <row r="33" spans="1:27" x14ac:dyDescent="0.25">
      <c r="A33" s="19"/>
      <c r="B33" s="20"/>
      <c r="C33" s="17"/>
      <c r="D33" s="225"/>
      <c r="E33" s="226"/>
      <c r="F33" s="266"/>
      <c r="G33" s="226"/>
      <c r="H33" s="226"/>
      <c r="I33" s="266"/>
      <c r="J33" s="225"/>
      <c r="K33" s="226"/>
      <c r="L33" s="266"/>
      <c r="M33" s="226"/>
      <c r="N33" s="226"/>
      <c r="O33" s="227"/>
      <c r="P33" s="228"/>
      <c r="Q33" s="274" t="s">
        <v>178</v>
      </c>
      <c r="R33" s="224">
        <v>28069889</v>
      </c>
      <c r="S33" s="224">
        <v>4535266</v>
      </c>
      <c r="T33" s="224">
        <v>74118</v>
      </c>
      <c r="U33" s="224">
        <v>-89981</v>
      </c>
      <c r="V33" s="224"/>
      <c r="W33" s="224">
        <v>-80981</v>
      </c>
      <c r="X33" s="224">
        <v>1354470</v>
      </c>
      <c r="Y33" s="224">
        <f>SUM(R33:X33)</f>
        <v>33862781</v>
      </c>
      <c r="Z33" s="224"/>
    </row>
    <row r="34" spans="1:27" ht="15.75" x14ac:dyDescent="0.25">
      <c r="A34" s="8" t="s">
        <v>26</v>
      </c>
      <c r="B34" s="9"/>
      <c r="C34" s="10" t="s">
        <v>27</v>
      </c>
      <c r="D34" s="232"/>
      <c r="E34" s="226"/>
      <c r="F34" s="266"/>
      <c r="G34" s="226"/>
      <c r="H34" s="226"/>
      <c r="I34" s="266"/>
      <c r="J34" s="225"/>
      <c r="K34" s="226"/>
      <c r="L34" s="266"/>
      <c r="M34" s="226"/>
      <c r="N34" s="226"/>
      <c r="O34" s="227"/>
      <c r="P34" s="228"/>
      <c r="Q34" s="274" t="s">
        <v>179</v>
      </c>
      <c r="R34" s="224">
        <v>28073264</v>
      </c>
      <c r="S34" s="224">
        <v>4599566</v>
      </c>
      <c r="T34" s="224">
        <v>84781</v>
      </c>
      <c r="U34" s="224">
        <v>-109130</v>
      </c>
      <c r="V34" s="224">
        <v>1760062</v>
      </c>
      <c r="W34" s="223"/>
      <c r="X34" s="223"/>
      <c r="Y34" s="224">
        <f>SUM(R34:X34)</f>
        <v>34408543</v>
      </c>
      <c r="Z34" s="224"/>
      <c r="AA34" s="224"/>
    </row>
    <row r="35" spans="1:27" ht="16.5" thickBot="1" x14ac:dyDescent="0.3">
      <c r="A35" s="11" t="s">
        <v>8</v>
      </c>
      <c r="B35" s="12"/>
      <c r="C35" s="14" t="s">
        <v>28</v>
      </c>
      <c r="D35" s="225">
        <v>0</v>
      </c>
      <c r="E35" s="226"/>
      <c r="F35" s="266"/>
      <c r="G35" s="226">
        <v>0</v>
      </c>
      <c r="H35" s="226"/>
      <c r="I35" s="266"/>
      <c r="J35" s="225">
        <v>5000</v>
      </c>
      <c r="K35" s="226"/>
      <c r="L35" s="289">
        <f>J35+K35</f>
        <v>5000</v>
      </c>
      <c r="M35" s="226">
        <v>5000</v>
      </c>
      <c r="N35" s="226"/>
      <c r="O35" s="493">
        <f>M35+N35</f>
        <v>5000</v>
      </c>
      <c r="P35" s="228"/>
      <c r="Q35" s="274" t="s">
        <v>180</v>
      </c>
      <c r="R35" s="224">
        <v>28080047</v>
      </c>
      <c r="S35" s="224">
        <v>4662903</v>
      </c>
      <c r="T35" s="224"/>
      <c r="U35" s="224"/>
      <c r="V35" s="224"/>
      <c r="W35" s="223"/>
      <c r="X35" s="223"/>
      <c r="Y35" s="224">
        <f>SUM(R35:X35)</f>
        <v>32742950</v>
      </c>
      <c r="Z35" s="224"/>
      <c r="AA35" s="224"/>
    </row>
    <row r="36" spans="1:27" ht="16.5" thickBot="1" x14ac:dyDescent="0.3">
      <c r="A36" s="54"/>
      <c r="B36" s="55"/>
      <c r="C36" s="10" t="s">
        <v>29</v>
      </c>
      <c r="D36" s="281">
        <f>SUM(D35)</f>
        <v>0</v>
      </c>
      <c r="E36" s="284"/>
      <c r="F36" s="283"/>
      <c r="G36" s="284">
        <f t="shared" ref="G36:O36" si="4">SUM(G35)</f>
        <v>0</v>
      </c>
      <c r="H36" s="284">
        <f t="shared" si="4"/>
        <v>0</v>
      </c>
      <c r="I36" s="281">
        <f t="shared" si="4"/>
        <v>0</v>
      </c>
      <c r="J36" s="281">
        <f t="shared" si="4"/>
        <v>5000</v>
      </c>
      <c r="K36" s="288">
        <f t="shared" si="4"/>
        <v>0</v>
      </c>
      <c r="L36" s="283">
        <f t="shared" si="4"/>
        <v>5000</v>
      </c>
      <c r="M36" s="284">
        <f t="shared" si="4"/>
        <v>5000</v>
      </c>
      <c r="N36" s="284">
        <f t="shared" si="4"/>
        <v>0</v>
      </c>
      <c r="O36" s="283">
        <f t="shared" si="4"/>
        <v>5000</v>
      </c>
      <c r="P36" s="235"/>
      <c r="Q36" s="274" t="s">
        <v>176</v>
      </c>
      <c r="R36" s="224">
        <v>28080372</v>
      </c>
      <c r="S36" s="224">
        <v>4727289</v>
      </c>
      <c r="T36" s="224">
        <v>167132</v>
      </c>
      <c r="U36" s="224">
        <v>-131823</v>
      </c>
      <c r="V36" s="224"/>
      <c r="W36" s="224"/>
      <c r="X36" s="224">
        <v>2187252</v>
      </c>
      <c r="Y36" s="275">
        <f>SUM(R36:X36)</f>
        <v>35030222</v>
      </c>
      <c r="Z36" s="224" t="s">
        <v>183</v>
      </c>
      <c r="AA36" s="224"/>
    </row>
    <row r="37" spans="1:27" x14ac:dyDescent="0.25">
      <c r="A37" s="15"/>
      <c r="B37" s="16"/>
      <c r="C37" s="21"/>
      <c r="D37" s="225"/>
      <c r="E37" s="226"/>
      <c r="F37" s="266"/>
      <c r="G37" s="226"/>
      <c r="H37" s="226"/>
      <c r="I37" s="266"/>
      <c r="J37" s="225"/>
      <c r="K37" s="226"/>
      <c r="L37" s="266"/>
      <c r="M37" s="226"/>
      <c r="N37" s="226"/>
      <c r="O37" s="227"/>
      <c r="P37" s="228"/>
      <c r="Q37" s="228"/>
      <c r="R37" s="224"/>
      <c r="S37" s="224"/>
      <c r="T37" s="224"/>
      <c r="U37" s="224"/>
      <c r="V37" s="224"/>
      <c r="W37" s="223"/>
      <c r="X37" s="223"/>
      <c r="Y37" s="224"/>
      <c r="Z37" s="224"/>
      <c r="AA37" s="224"/>
    </row>
    <row r="38" spans="1:27" x14ac:dyDescent="0.25">
      <c r="A38" s="15"/>
      <c r="B38" s="16"/>
      <c r="C38" s="22"/>
      <c r="D38" s="225"/>
      <c r="E38" s="226"/>
      <c r="F38" s="266"/>
      <c r="G38" s="226"/>
      <c r="H38" s="226"/>
      <c r="I38" s="266"/>
      <c r="J38" s="225"/>
      <c r="K38" s="226"/>
      <c r="L38" s="266"/>
      <c r="M38" s="226"/>
      <c r="N38" s="226"/>
      <c r="O38" s="227"/>
      <c r="P38" s="228"/>
      <c r="Q38" s="228"/>
      <c r="R38" s="224"/>
      <c r="S38" s="224"/>
      <c r="T38" s="224"/>
      <c r="U38" s="224"/>
      <c r="V38" s="224"/>
      <c r="W38" s="223"/>
      <c r="X38" s="223"/>
      <c r="Y38" s="223"/>
      <c r="Z38" s="223"/>
    </row>
    <row r="39" spans="1:27" x14ac:dyDescent="0.25">
      <c r="A39" s="15"/>
      <c r="B39" s="16"/>
      <c r="C39" s="17"/>
      <c r="D39" s="225"/>
      <c r="E39" s="226"/>
      <c r="F39" s="266"/>
      <c r="G39" s="226"/>
      <c r="H39" s="226"/>
      <c r="I39" s="266"/>
      <c r="J39" s="225"/>
      <c r="K39" s="226"/>
      <c r="L39" s="266"/>
      <c r="M39" s="226"/>
      <c r="N39" s="226"/>
      <c r="O39" s="227"/>
      <c r="P39" s="228"/>
      <c r="Q39" s="228"/>
      <c r="R39" s="224"/>
      <c r="S39" s="224"/>
      <c r="T39" s="224"/>
      <c r="U39" s="224"/>
      <c r="V39" s="224"/>
      <c r="W39" s="223"/>
      <c r="X39" s="223"/>
      <c r="Y39" s="223"/>
      <c r="Z39" s="223"/>
    </row>
    <row r="40" spans="1:27" ht="15.75" x14ac:dyDescent="0.25">
      <c r="A40" s="8" t="s">
        <v>30</v>
      </c>
      <c r="B40" s="9"/>
      <c r="C40" s="10" t="s">
        <v>31</v>
      </c>
      <c r="D40" s="225"/>
      <c r="E40" s="226"/>
      <c r="F40" s="266"/>
      <c r="G40" s="226"/>
      <c r="H40" s="226"/>
      <c r="I40" s="266"/>
      <c r="J40" s="225"/>
      <c r="K40" s="226"/>
      <c r="L40" s="266"/>
      <c r="M40" s="226"/>
      <c r="N40" s="226"/>
      <c r="O40" s="227"/>
      <c r="P40" s="228"/>
      <c r="Q40" s="228"/>
      <c r="R40" s="224"/>
      <c r="S40" s="224"/>
      <c r="T40" s="224"/>
      <c r="U40" s="224"/>
      <c r="V40" s="224"/>
      <c r="W40" s="223"/>
      <c r="X40" s="223"/>
      <c r="Y40" s="223"/>
      <c r="Z40" s="223"/>
    </row>
    <row r="41" spans="1:27" ht="15.75" x14ac:dyDescent="0.25">
      <c r="A41" s="11" t="s">
        <v>8</v>
      </c>
      <c r="B41" s="12"/>
      <c r="C41" s="163" t="s">
        <v>86</v>
      </c>
      <c r="D41" s="225">
        <v>126094853512</v>
      </c>
      <c r="E41" s="226"/>
      <c r="F41" s="266">
        <f t="shared" ref="F41:F46" si="5">D41+E41</f>
        <v>126094853512</v>
      </c>
      <c r="G41" s="226">
        <v>10567763338</v>
      </c>
      <c r="H41" s="226"/>
      <c r="I41" s="266">
        <f t="shared" ref="I41:I46" si="6">G41+H41</f>
        <v>10567763338</v>
      </c>
      <c r="J41" s="225">
        <v>497353056</v>
      </c>
      <c r="K41" s="226"/>
      <c r="L41" s="266">
        <f t="shared" ref="L41:L46" si="7">J41+K41</f>
        <v>497353056</v>
      </c>
      <c r="M41" s="226">
        <v>9405105</v>
      </c>
      <c r="N41" s="226"/>
      <c r="O41" s="266">
        <f t="shared" ref="O41:O46" si="8">M41+N41</f>
        <v>9405105</v>
      </c>
      <c r="P41" s="228"/>
      <c r="Q41" s="228"/>
      <c r="R41" s="224"/>
      <c r="S41" s="224"/>
      <c r="T41" s="224"/>
      <c r="U41" s="224"/>
      <c r="V41" s="224"/>
      <c r="W41" s="223"/>
      <c r="X41" s="223"/>
      <c r="Y41" s="223"/>
      <c r="Z41" s="223"/>
    </row>
    <row r="42" spans="1:27" ht="15.75" x14ac:dyDescent="0.25">
      <c r="A42" s="11" t="s">
        <v>9</v>
      </c>
      <c r="B42" s="12"/>
      <c r="C42" s="13" t="s">
        <v>32</v>
      </c>
      <c r="D42" s="225">
        <v>0</v>
      </c>
      <c r="E42" s="226"/>
      <c r="F42" s="266">
        <f t="shared" si="5"/>
        <v>0</v>
      </c>
      <c r="G42" s="226">
        <v>0</v>
      </c>
      <c r="H42" s="226"/>
      <c r="I42" s="266">
        <f t="shared" si="6"/>
        <v>0</v>
      </c>
      <c r="J42" s="225">
        <v>0</v>
      </c>
      <c r="K42" s="226"/>
      <c r="L42" s="266">
        <f t="shared" si="7"/>
        <v>0</v>
      </c>
      <c r="M42" s="226">
        <v>0</v>
      </c>
      <c r="N42" s="226"/>
      <c r="O42" s="266">
        <f t="shared" si="8"/>
        <v>0</v>
      </c>
      <c r="P42" s="228"/>
      <c r="Q42" s="228"/>
      <c r="R42" s="224"/>
      <c r="S42" s="224"/>
      <c r="T42" s="224"/>
      <c r="U42" s="224"/>
      <c r="V42" s="224"/>
      <c r="W42" s="223"/>
      <c r="X42" s="223"/>
      <c r="Y42" s="223"/>
      <c r="Z42" s="223"/>
    </row>
    <row r="43" spans="1:27" ht="15.75" x14ac:dyDescent="0.25">
      <c r="A43" s="23" t="s">
        <v>11</v>
      </c>
      <c r="B43" s="24"/>
      <c r="C43" s="14" t="s">
        <v>134</v>
      </c>
      <c r="D43" s="225">
        <v>1454921</v>
      </c>
      <c r="E43" s="226"/>
      <c r="F43" s="266">
        <f t="shared" si="5"/>
        <v>1454921</v>
      </c>
      <c r="G43" s="226">
        <v>14050</v>
      </c>
      <c r="H43" s="226"/>
      <c r="I43" s="266">
        <f t="shared" si="6"/>
        <v>14050</v>
      </c>
      <c r="J43" s="225">
        <v>6598</v>
      </c>
      <c r="K43" s="226"/>
      <c r="L43" s="266">
        <f t="shared" si="7"/>
        <v>6598</v>
      </c>
      <c r="M43" s="226">
        <v>3659</v>
      </c>
      <c r="N43" s="226"/>
      <c r="O43" s="266">
        <f t="shared" si="8"/>
        <v>3659</v>
      </c>
      <c r="P43" s="228"/>
      <c r="Q43" s="228"/>
      <c r="R43" s="224"/>
      <c r="S43" s="224"/>
      <c r="T43" s="224"/>
      <c r="U43" s="224"/>
      <c r="V43" s="224"/>
      <c r="W43" s="223"/>
      <c r="X43" s="223"/>
      <c r="Y43" s="223"/>
      <c r="Z43" s="223"/>
    </row>
    <row r="44" spans="1:27" ht="15.75" x14ac:dyDescent="0.25">
      <c r="A44" s="23" t="s">
        <v>12</v>
      </c>
      <c r="B44" s="24"/>
      <c r="C44" s="13" t="s">
        <v>33</v>
      </c>
      <c r="D44" s="225">
        <v>5229345794</v>
      </c>
      <c r="E44" s="226"/>
      <c r="F44" s="266">
        <f t="shared" si="5"/>
        <v>5229345794</v>
      </c>
      <c r="G44" s="226">
        <v>720469447</v>
      </c>
      <c r="H44" s="226"/>
      <c r="I44" s="266">
        <f t="shared" si="6"/>
        <v>720469447</v>
      </c>
      <c r="J44" s="225">
        <v>62391245</v>
      </c>
      <c r="K44" s="226"/>
      <c r="L44" s="266">
        <f t="shared" si="7"/>
        <v>62391245</v>
      </c>
      <c r="M44" s="226">
        <v>168965</v>
      </c>
      <c r="N44" s="226"/>
      <c r="O44" s="266">
        <f t="shared" si="8"/>
        <v>168965</v>
      </c>
      <c r="P44" s="228"/>
      <c r="Q44" s="228"/>
      <c r="R44" s="224"/>
      <c r="S44" s="224"/>
      <c r="T44" s="224"/>
      <c r="U44" s="224"/>
      <c r="V44" s="224"/>
      <c r="W44" s="223"/>
      <c r="X44" s="223"/>
      <c r="Y44" s="223"/>
      <c r="Z44" s="223"/>
    </row>
    <row r="45" spans="1:27" ht="15.75" x14ac:dyDescent="0.25">
      <c r="A45" s="25" t="s">
        <v>13</v>
      </c>
      <c r="B45" s="26"/>
      <c r="C45" s="27" t="s">
        <v>34</v>
      </c>
      <c r="D45" s="225">
        <v>1356</v>
      </c>
      <c r="E45" s="226"/>
      <c r="F45" s="266">
        <f t="shared" si="5"/>
        <v>1356</v>
      </c>
      <c r="G45" s="226">
        <v>1356</v>
      </c>
      <c r="H45" s="226"/>
      <c r="I45" s="266">
        <f t="shared" si="6"/>
        <v>1356</v>
      </c>
      <c r="J45" s="225">
        <v>1356</v>
      </c>
      <c r="K45" s="226"/>
      <c r="L45" s="266">
        <f t="shared" si="7"/>
        <v>1356</v>
      </c>
      <c r="M45" s="226">
        <v>1356</v>
      </c>
      <c r="N45" s="226"/>
      <c r="O45" s="266">
        <f t="shared" si="8"/>
        <v>1356</v>
      </c>
      <c r="P45" s="228"/>
      <c r="Q45" s="228"/>
      <c r="R45" s="224"/>
      <c r="S45" s="224"/>
      <c r="T45" s="224"/>
      <c r="U45" s="224"/>
      <c r="V45" s="224"/>
      <c r="W45" s="223"/>
      <c r="X45" s="223"/>
      <c r="Y45" s="223"/>
      <c r="Z45" s="223"/>
    </row>
    <row r="46" spans="1:27" ht="16.5" thickBot="1" x14ac:dyDescent="0.3">
      <c r="A46" s="25" t="s">
        <v>35</v>
      </c>
      <c r="B46" s="26"/>
      <c r="C46" s="27" t="s">
        <v>87</v>
      </c>
      <c r="D46" s="225">
        <v>1231198220</v>
      </c>
      <c r="E46" s="226"/>
      <c r="F46" s="266">
        <f t="shared" si="5"/>
        <v>1231198220</v>
      </c>
      <c r="G46" s="226">
        <v>206218607</v>
      </c>
      <c r="H46" s="226"/>
      <c r="I46" s="266">
        <f t="shared" si="6"/>
        <v>206218607</v>
      </c>
      <c r="J46" s="225">
        <v>56644140</v>
      </c>
      <c r="K46" s="226"/>
      <c r="L46" s="266">
        <f t="shared" si="7"/>
        <v>56644140</v>
      </c>
      <c r="M46" s="226">
        <v>2571956</v>
      </c>
      <c r="N46" s="226"/>
      <c r="O46" s="266">
        <f t="shared" si="8"/>
        <v>2571956</v>
      </c>
      <c r="P46" s="228"/>
      <c r="Q46" s="228"/>
      <c r="R46" s="224"/>
      <c r="S46" s="224"/>
      <c r="T46" s="224"/>
      <c r="U46" s="224"/>
      <c r="V46" s="224"/>
      <c r="W46" s="223"/>
      <c r="X46" s="223"/>
      <c r="Y46" s="223"/>
      <c r="Z46" s="223"/>
    </row>
    <row r="47" spans="1:27" ht="16.5" thickBot="1" x14ac:dyDescent="0.3">
      <c r="A47" s="56"/>
      <c r="B47" s="57"/>
      <c r="C47" s="10" t="s">
        <v>36</v>
      </c>
      <c r="D47" s="281">
        <f t="shared" ref="D47:M47" si="9">SUM(D41:D46)</f>
        <v>132556853803</v>
      </c>
      <c r="E47" s="281">
        <f t="shared" si="9"/>
        <v>0</v>
      </c>
      <c r="F47" s="283">
        <f t="shared" si="9"/>
        <v>132556853803</v>
      </c>
      <c r="G47" s="284">
        <f t="shared" si="9"/>
        <v>11494466798</v>
      </c>
      <c r="H47" s="281">
        <f>SUM(H41:H46)</f>
        <v>0</v>
      </c>
      <c r="I47" s="283">
        <f t="shared" si="9"/>
        <v>11494466798</v>
      </c>
      <c r="J47" s="281">
        <f t="shared" si="9"/>
        <v>616396395</v>
      </c>
      <c r="K47" s="284"/>
      <c r="L47" s="283">
        <f>SUM(L41:L46)</f>
        <v>616396395</v>
      </c>
      <c r="M47" s="284">
        <f t="shared" si="9"/>
        <v>12151041</v>
      </c>
      <c r="N47" s="284"/>
      <c r="O47" s="283">
        <f>SUM(O41:O46)</f>
        <v>12151041</v>
      </c>
      <c r="P47" s="235"/>
      <c r="Q47" s="235"/>
      <c r="R47" s="224"/>
      <c r="S47" s="224"/>
      <c r="T47" s="224"/>
      <c r="U47" s="224"/>
      <c r="V47" s="224"/>
      <c r="W47" s="223"/>
      <c r="X47" s="223"/>
      <c r="Y47" s="223"/>
      <c r="Z47" s="223"/>
    </row>
    <row r="48" spans="1:27" ht="15.75" thickBot="1" x14ac:dyDescent="0.3">
      <c r="A48" s="28"/>
      <c r="B48" s="29"/>
      <c r="C48" s="30"/>
      <c r="D48" s="225"/>
      <c r="E48" s="226"/>
      <c r="F48" s="266"/>
      <c r="G48" s="226"/>
      <c r="H48" s="226"/>
      <c r="I48" s="266"/>
      <c r="J48" s="225"/>
      <c r="K48" s="226"/>
      <c r="L48" s="266"/>
      <c r="M48" s="226"/>
      <c r="N48" s="226"/>
      <c r="O48" s="266"/>
      <c r="P48" s="228"/>
      <c r="Q48" s="228"/>
      <c r="R48" s="224"/>
      <c r="S48" s="224"/>
      <c r="T48" s="224"/>
      <c r="U48" s="224"/>
      <c r="V48" s="224"/>
      <c r="W48" s="223"/>
      <c r="X48" s="223"/>
      <c r="Y48" s="223"/>
      <c r="Z48" s="223"/>
    </row>
    <row r="49" spans="1:26" ht="17.25" thickBot="1" x14ac:dyDescent="0.3">
      <c r="A49" s="45"/>
      <c r="B49" s="46"/>
      <c r="C49" s="18" t="s">
        <v>37</v>
      </c>
      <c r="D49" s="281">
        <f t="shared" ref="D49:M49" si="10">D36+D47</f>
        <v>132556853803</v>
      </c>
      <c r="E49" s="281">
        <f t="shared" si="10"/>
        <v>0</v>
      </c>
      <c r="F49" s="283">
        <f t="shared" si="10"/>
        <v>132556853803</v>
      </c>
      <c r="G49" s="284">
        <f t="shared" si="10"/>
        <v>11494466798</v>
      </c>
      <c r="H49" s="281">
        <f t="shared" si="10"/>
        <v>0</v>
      </c>
      <c r="I49" s="283">
        <f t="shared" si="10"/>
        <v>11494466798</v>
      </c>
      <c r="J49" s="281">
        <f t="shared" si="10"/>
        <v>616401395</v>
      </c>
      <c r="K49" s="284"/>
      <c r="L49" s="283">
        <f>L36+L47</f>
        <v>616401395</v>
      </c>
      <c r="M49" s="284">
        <f t="shared" si="10"/>
        <v>12156041</v>
      </c>
      <c r="N49" s="284"/>
      <c r="O49" s="283">
        <f>O36+O47</f>
        <v>12156041</v>
      </c>
      <c r="P49" s="235"/>
      <c r="Q49" s="235"/>
      <c r="R49" s="224"/>
      <c r="S49" s="224"/>
      <c r="T49" s="224"/>
      <c r="U49" s="224"/>
      <c r="V49" s="224"/>
      <c r="W49" s="223"/>
      <c r="X49" s="223"/>
      <c r="Y49" s="223"/>
      <c r="Z49" s="223"/>
    </row>
    <row r="50" spans="1:26" x14ac:dyDescent="0.25">
      <c r="A50" s="15"/>
      <c r="B50" s="16"/>
      <c r="C50" s="17"/>
      <c r="D50" s="225"/>
      <c r="E50" s="226"/>
      <c r="F50" s="266"/>
      <c r="G50" s="226"/>
      <c r="H50" s="226"/>
      <c r="I50" s="266"/>
      <c r="J50" s="225"/>
      <c r="K50" s="226"/>
      <c r="L50" s="266"/>
      <c r="M50" s="226"/>
      <c r="N50" s="226"/>
      <c r="O50" s="266"/>
      <c r="P50" s="228"/>
      <c r="Q50" s="228"/>
      <c r="R50" s="224"/>
      <c r="S50" s="224"/>
      <c r="T50" s="224"/>
      <c r="U50" s="224"/>
      <c r="V50" s="224"/>
      <c r="W50" s="223"/>
      <c r="X50" s="223"/>
      <c r="Y50" s="223"/>
      <c r="Z50" s="223"/>
    </row>
    <row r="51" spans="1:26" x14ac:dyDescent="0.25">
      <c r="A51" s="15"/>
      <c r="B51" s="16"/>
      <c r="C51" s="17"/>
      <c r="D51" s="225"/>
      <c r="E51" s="226"/>
      <c r="F51" s="266"/>
      <c r="G51" s="226"/>
      <c r="H51" s="226"/>
      <c r="I51" s="266"/>
      <c r="J51" s="225"/>
      <c r="K51" s="226"/>
      <c r="L51" s="266"/>
      <c r="M51" s="226"/>
      <c r="N51" s="226"/>
      <c r="O51" s="266"/>
      <c r="P51" s="228"/>
      <c r="Q51" s="228"/>
      <c r="R51" s="224"/>
      <c r="S51" s="224"/>
      <c r="T51" s="224"/>
      <c r="U51" s="224"/>
      <c r="V51" s="224"/>
      <c r="W51" s="223"/>
      <c r="X51" s="223"/>
      <c r="Y51" s="223"/>
      <c r="Z51" s="223"/>
    </row>
    <row r="52" spans="1:26" ht="18.75" thickBot="1" x14ac:dyDescent="0.3">
      <c r="A52" s="45"/>
      <c r="B52" s="46"/>
      <c r="C52" s="4" t="s">
        <v>38</v>
      </c>
      <c r="D52" s="236">
        <f t="shared" ref="D52:O52" si="11">D30+D49</f>
        <v>2109040145320</v>
      </c>
      <c r="E52" s="257">
        <f t="shared" si="11"/>
        <v>-1421581817950</v>
      </c>
      <c r="F52" s="261">
        <f t="shared" si="11"/>
        <v>687458327370</v>
      </c>
      <c r="G52" s="237">
        <f t="shared" si="11"/>
        <v>302917278866</v>
      </c>
      <c r="H52" s="257">
        <f t="shared" si="11"/>
        <v>-203860052326</v>
      </c>
      <c r="I52" s="261">
        <f t="shared" si="11"/>
        <v>11494466798</v>
      </c>
      <c r="J52" s="236">
        <f t="shared" si="11"/>
        <v>27157994864</v>
      </c>
      <c r="K52" s="257">
        <f t="shared" si="11"/>
        <v>-17198893697</v>
      </c>
      <c r="L52" s="261">
        <f>L30+L49</f>
        <v>9959101167</v>
      </c>
      <c r="M52" s="237">
        <f t="shared" si="11"/>
        <v>58067569</v>
      </c>
      <c r="N52" s="257">
        <f t="shared" si="11"/>
        <v>-28963529</v>
      </c>
      <c r="O52" s="261">
        <f t="shared" si="11"/>
        <v>29104040</v>
      </c>
      <c r="P52" s="235"/>
      <c r="Q52" s="235"/>
      <c r="R52" s="224"/>
      <c r="S52" s="224"/>
      <c r="T52" s="224"/>
      <c r="U52" s="224"/>
      <c r="V52" s="224"/>
      <c r="W52" s="223"/>
      <c r="X52" s="223"/>
      <c r="Y52" s="223"/>
      <c r="Z52" s="223"/>
    </row>
    <row r="53" spans="1:26" ht="16.5" thickTop="1" thickBot="1" x14ac:dyDescent="0.3">
      <c r="A53" s="15"/>
      <c r="B53" s="16"/>
      <c r="C53" s="167"/>
      <c r="D53" s="229"/>
      <c r="E53" s="469" t="s">
        <v>195</v>
      </c>
      <c r="F53" s="276">
        <v>45760</v>
      </c>
      <c r="G53" s="226"/>
      <c r="H53" s="226"/>
      <c r="I53" s="276">
        <f>183925646343/28080047</f>
        <v>6550.0476670498447</v>
      </c>
      <c r="J53" s="226"/>
      <c r="K53" s="226"/>
      <c r="L53" s="266">
        <f>15793177628/28073264</f>
        <v>562.57005341452282</v>
      </c>
      <c r="M53" s="225"/>
      <c r="N53" s="503"/>
      <c r="O53" s="227">
        <f>2687972507379/28069889</f>
        <v>95759.997746303881</v>
      </c>
      <c r="P53" s="228"/>
      <c r="Q53" s="228"/>
      <c r="R53" s="224"/>
      <c r="S53" s="224"/>
      <c r="T53" s="224"/>
      <c r="U53" s="224"/>
      <c r="V53" s="224"/>
      <c r="W53" s="223"/>
      <c r="X53" s="223"/>
      <c r="Y53" s="223"/>
      <c r="Z53" s="223"/>
    </row>
    <row r="54" spans="1:26" x14ac:dyDescent="0.25">
      <c r="A54" s="15"/>
      <c r="B54" s="16"/>
      <c r="C54" s="167"/>
      <c r="D54" s="229"/>
      <c r="E54" s="499" t="s">
        <v>217</v>
      </c>
      <c r="F54" s="495">
        <f>F52/F53</f>
        <v>15023127.783435315</v>
      </c>
      <c r="G54" s="496"/>
      <c r="H54" s="488"/>
      <c r="I54" s="495">
        <f>I52/I53</f>
        <v>1754867.6562802987</v>
      </c>
      <c r="J54" s="488"/>
      <c r="K54" s="488"/>
      <c r="L54" s="495">
        <f>L52/L53</f>
        <v>17702864.037204199</v>
      </c>
      <c r="M54" s="497"/>
      <c r="N54" s="504"/>
      <c r="O54" s="495">
        <f>O52/O53</f>
        <v>303.92690773766594</v>
      </c>
      <c r="P54" s="228"/>
      <c r="Q54" s="228"/>
      <c r="R54" s="224"/>
      <c r="S54" s="224"/>
      <c r="T54" s="224"/>
      <c r="U54" s="224"/>
      <c r="V54" s="224"/>
      <c r="W54" s="223"/>
      <c r="X54" s="223"/>
      <c r="Y54" s="223"/>
      <c r="Z54" s="223"/>
    </row>
    <row r="55" spans="1:26" ht="15.75" thickBot="1" x14ac:dyDescent="0.3">
      <c r="A55" s="15"/>
      <c r="B55" s="16"/>
      <c r="C55" s="206"/>
      <c r="D55" s="225"/>
      <c r="E55" s="500"/>
      <c r="F55" s="266"/>
      <c r="G55" s="226"/>
      <c r="H55" s="273"/>
      <c r="I55" s="502"/>
      <c r="J55" s="226"/>
      <c r="K55" s="226"/>
      <c r="L55" s="266"/>
      <c r="M55" s="225"/>
      <c r="N55" s="503"/>
      <c r="O55" s="227"/>
      <c r="P55" s="228"/>
      <c r="Q55" s="228"/>
      <c r="R55" s="224"/>
      <c r="S55" s="224"/>
      <c r="T55" s="224"/>
      <c r="U55" s="224"/>
      <c r="V55" s="224"/>
      <c r="W55" s="223"/>
      <c r="X55" s="223"/>
      <c r="Y55" s="223"/>
      <c r="Z55" s="223"/>
    </row>
    <row r="56" spans="1:26" s="142" customFormat="1" x14ac:dyDescent="0.25">
      <c r="A56" s="212"/>
      <c r="B56" s="212"/>
      <c r="C56" s="212"/>
      <c r="D56" s="461"/>
      <c r="F56" s="501">
        <f>F52/D52</f>
        <v>0.32595791450223605</v>
      </c>
      <c r="I56" s="501"/>
      <c r="L56" s="501">
        <f>L52/J52</f>
        <v>0.36670973747776758</v>
      </c>
      <c r="M56" s="505"/>
      <c r="N56" s="140"/>
      <c r="O56" s="501"/>
      <c r="P56" s="462"/>
      <c r="Q56" s="462"/>
    </row>
    <row r="57" spans="1:26" ht="20.25" x14ac:dyDescent="0.3">
      <c r="A57" s="1"/>
      <c r="B57" s="2"/>
      <c r="C57" s="34" t="s">
        <v>39</v>
      </c>
      <c r="D57" s="238"/>
      <c r="E57" s="239"/>
      <c r="F57" s="267"/>
      <c r="G57" s="239"/>
      <c r="H57" s="239"/>
      <c r="I57" s="267"/>
      <c r="J57" s="239"/>
      <c r="K57" s="239"/>
      <c r="L57" s="267"/>
      <c r="M57" s="238"/>
      <c r="N57" s="506"/>
      <c r="O57" s="227"/>
      <c r="P57" s="228"/>
      <c r="Q57" s="228"/>
      <c r="R57" s="224"/>
      <c r="S57" s="224"/>
      <c r="T57" s="224"/>
      <c r="U57" s="224"/>
      <c r="V57" s="224"/>
      <c r="W57" s="223"/>
      <c r="X57" s="223"/>
      <c r="Y57" s="223"/>
      <c r="Z57" s="223"/>
    </row>
    <row r="58" spans="1:26" ht="18" x14ac:dyDescent="0.25">
      <c r="A58" s="1"/>
      <c r="B58" s="2"/>
      <c r="C58" s="4"/>
      <c r="D58" s="238"/>
      <c r="E58" s="239"/>
      <c r="F58" s="267"/>
      <c r="G58" s="239"/>
      <c r="H58" s="239"/>
      <c r="I58" s="267"/>
      <c r="J58" s="239"/>
      <c r="K58" s="239"/>
      <c r="L58" s="267"/>
      <c r="M58" s="238"/>
      <c r="N58" s="506"/>
      <c r="O58" s="227"/>
      <c r="P58" s="228"/>
      <c r="Q58" s="228"/>
      <c r="R58" s="224"/>
      <c r="S58" s="224"/>
      <c r="T58" s="224"/>
      <c r="U58" s="224"/>
      <c r="V58" s="224"/>
      <c r="W58" s="223"/>
      <c r="X58" s="223"/>
      <c r="Y58" s="223"/>
      <c r="Z58" s="223"/>
    </row>
    <row r="59" spans="1:26" ht="18" x14ac:dyDescent="0.25">
      <c r="A59" s="8" t="s">
        <v>5</v>
      </c>
      <c r="B59" s="9"/>
      <c r="C59" s="4" t="s">
        <v>40</v>
      </c>
      <c r="D59" s="238"/>
      <c r="E59" s="239"/>
      <c r="F59" s="267"/>
      <c r="G59" s="239"/>
      <c r="H59" s="239"/>
      <c r="I59" s="267"/>
      <c r="J59" s="239"/>
      <c r="K59" s="239"/>
      <c r="L59" s="267"/>
      <c r="M59" s="238"/>
      <c r="N59" s="506"/>
      <c r="O59" s="227"/>
      <c r="P59" s="228"/>
      <c r="Q59" s="228"/>
      <c r="R59" s="224"/>
      <c r="S59" s="224"/>
      <c r="T59" s="224"/>
      <c r="U59" s="224"/>
      <c r="V59" s="224"/>
      <c r="W59" s="223"/>
      <c r="X59" s="223"/>
      <c r="Y59" s="223"/>
      <c r="Z59" s="223"/>
    </row>
    <row r="60" spans="1:26" ht="18" x14ac:dyDescent="0.25">
      <c r="A60" s="1"/>
      <c r="B60" s="2"/>
      <c r="C60" s="4"/>
      <c r="D60" s="238"/>
      <c r="E60" s="239"/>
      <c r="F60" s="267"/>
      <c r="G60" s="239"/>
      <c r="H60" s="239"/>
      <c r="I60" s="267"/>
      <c r="J60" s="239"/>
      <c r="K60" s="239"/>
      <c r="L60" s="267"/>
      <c r="M60" s="238"/>
      <c r="N60" s="506"/>
      <c r="O60" s="227"/>
      <c r="P60" s="228"/>
      <c r="Q60" s="228"/>
      <c r="R60" s="224"/>
      <c r="S60" s="224"/>
      <c r="T60" s="224"/>
      <c r="U60" s="224"/>
      <c r="V60" s="224"/>
      <c r="W60" s="223"/>
      <c r="X60" s="223"/>
      <c r="Y60" s="223"/>
      <c r="Z60" s="223"/>
    </row>
    <row r="61" spans="1:26" ht="15.75" x14ac:dyDescent="0.25">
      <c r="A61" s="8" t="s">
        <v>7</v>
      </c>
      <c r="B61" s="9"/>
      <c r="C61" s="10" t="s">
        <v>41</v>
      </c>
      <c r="D61" s="238"/>
      <c r="E61" s="239"/>
      <c r="F61" s="267"/>
      <c r="G61" s="239"/>
      <c r="H61" s="239"/>
      <c r="I61" s="267"/>
      <c r="J61" s="239"/>
      <c r="K61" s="239"/>
      <c r="L61" s="267"/>
      <c r="M61" s="238"/>
      <c r="N61" s="506"/>
      <c r="O61" s="227"/>
      <c r="P61" s="228"/>
      <c r="Q61" s="228"/>
      <c r="R61" s="224"/>
      <c r="S61" s="224"/>
      <c r="T61" s="224"/>
      <c r="U61" s="224"/>
      <c r="V61" s="224"/>
      <c r="W61" s="223"/>
      <c r="X61" s="223"/>
      <c r="Y61" s="223"/>
      <c r="Z61" s="223"/>
    </row>
    <row r="62" spans="1:26" ht="15.75" x14ac:dyDescent="0.25">
      <c r="A62" s="11" t="s">
        <v>8</v>
      </c>
      <c r="B62" s="12"/>
      <c r="C62" s="13" t="s">
        <v>42</v>
      </c>
      <c r="D62" s="207">
        <v>1671059135</v>
      </c>
      <c r="E62" s="240"/>
      <c r="F62" s="266">
        <f>D62+E62</f>
        <v>1671059135</v>
      </c>
      <c r="G62" s="285">
        <v>80940542</v>
      </c>
      <c r="H62" s="240"/>
      <c r="I62" s="266">
        <f>G62+H62</f>
        <v>80940542</v>
      </c>
      <c r="J62" s="240">
        <v>6951816</v>
      </c>
      <c r="K62" s="240"/>
      <c r="L62" s="266">
        <f>J62+K62</f>
        <v>6951816</v>
      </c>
      <c r="M62" s="207">
        <v>11833</v>
      </c>
      <c r="N62" s="507"/>
      <c r="O62" s="266">
        <f>M62+N62</f>
        <v>11833</v>
      </c>
      <c r="P62" s="228"/>
      <c r="Q62" s="228"/>
      <c r="R62" s="224"/>
      <c r="S62" s="224"/>
      <c r="T62" s="224"/>
      <c r="U62" s="224"/>
      <c r="V62" s="224"/>
      <c r="W62" s="223"/>
      <c r="X62" s="223"/>
      <c r="Y62" s="223"/>
      <c r="Z62" s="223"/>
    </row>
    <row r="63" spans="1:26" ht="15.75" x14ac:dyDescent="0.25">
      <c r="A63" s="11" t="s">
        <v>9</v>
      </c>
      <c r="B63" s="12"/>
      <c r="C63" s="14" t="s">
        <v>43</v>
      </c>
      <c r="D63" s="207">
        <v>0</v>
      </c>
      <c r="E63" s="240"/>
      <c r="F63" s="266">
        <f>D63+E63</f>
        <v>0</v>
      </c>
      <c r="G63" s="285">
        <v>0</v>
      </c>
      <c r="H63" s="240"/>
      <c r="I63" s="266">
        <f>G63+H63</f>
        <v>0</v>
      </c>
      <c r="J63" s="240">
        <v>0</v>
      </c>
      <c r="K63" s="240"/>
      <c r="L63" s="266">
        <f>J63+K63</f>
        <v>0</v>
      </c>
      <c r="M63" s="207">
        <v>0</v>
      </c>
      <c r="N63" s="507"/>
      <c r="O63" s="266">
        <f>M63+N63</f>
        <v>0</v>
      </c>
      <c r="P63" s="228"/>
      <c r="Q63" s="228"/>
      <c r="R63" s="224"/>
      <c r="S63" s="224"/>
      <c r="T63" s="224"/>
      <c r="U63" s="224"/>
      <c r="V63" s="224"/>
      <c r="W63" s="223"/>
      <c r="X63" s="223"/>
      <c r="Y63" s="223"/>
      <c r="Z63" s="223"/>
    </row>
    <row r="64" spans="1:26" ht="15.75" x14ac:dyDescent="0.25">
      <c r="A64" s="11" t="s">
        <v>11</v>
      </c>
      <c r="B64" s="12"/>
      <c r="C64" s="14" t="s">
        <v>44</v>
      </c>
      <c r="D64" s="207">
        <v>62386968515</v>
      </c>
      <c r="E64" s="240"/>
      <c r="F64" s="266">
        <f>D64+E64</f>
        <v>62386968515</v>
      </c>
      <c r="G64" s="240">
        <v>7316898091</v>
      </c>
      <c r="H64" s="240"/>
      <c r="I64" s="266">
        <f>G64+H64</f>
        <v>7316898091</v>
      </c>
      <c r="J64" s="240">
        <v>485449940</v>
      </c>
      <c r="K64" s="240"/>
      <c r="L64" s="266">
        <f>J64+K64</f>
        <v>485449940</v>
      </c>
      <c r="M64" s="207">
        <v>634810</v>
      </c>
      <c r="N64" s="507"/>
      <c r="O64" s="266">
        <f>M64+N64</f>
        <v>634810</v>
      </c>
      <c r="P64" s="228"/>
      <c r="Q64" s="228"/>
      <c r="R64" s="224"/>
      <c r="S64" s="224"/>
      <c r="T64" s="224"/>
      <c r="U64" s="224"/>
      <c r="V64" s="224"/>
      <c r="W64" s="223"/>
      <c r="X64" s="223"/>
      <c r="Y64" s="223"/>
      <c r="Z64" s="223"/>
    </row>
    <row r="65" spans="1:26" ht="16.5" thickBot="1" x14ac:dyDescent="0.3">
      <c r="A65" s="11" t="s">
        <v>12</v>
      </c>
      <c r="B65" s="12"/>
      <c r="C65" s="14" t="s">
        <v>45</v>
      </c>
      <c r="D65" s="207">
        <v>32967458183</v>
      </c>
      <c r="E65" s="240"/>
      <c r="F65" s="498">
        <f>D65+E65</f>
        <v>32967458183</v>
      </c>
      <c r="G65" s="240">
        <v>4270718065</v>
      </c>
      <c r="H65" s="240"/>
      <c r="I65" s="498">
        <f>G65+H65</f>
        <v>4270718065</v>
      </c>
      <c r="J65" s="240">
        <v>317558560</v>
      </c>
      <c r="K65" s="240"/>
      <c r="L65" s="498">
        <f>J65+K65</f>
        <v>317558560</v>
      </c>
      <c r="M65" s="508">
        <v>406362</v>
      </c>
      <c r="N65" s="509"/>
      <c r="O65" s="498">
        <f>M65+N65</f>
        <v>406362</v>
      </c>
      <c r="P65" s="228"/>
      <c r="Q65" s="228"/>
      <c r="R65" s="224"/>
      <c r="S65" s="224"/>
      <c r="T65" s="224"/>
      <c r="U65" s="224"/>
      <c r="V65" s="224"/>
      <c r="W65" s="223"/>
      <c r="X65" s="223"/>
      <c r="Y65" s="223"/>
      <c r="Z65" s="223"/>
    </row>
    <row r="66" spans="1:26" ht="16.5" thickBot="1" x14ac:dyDescent="0.3">
      <c r="A66" s="1"/>
      <c r="B66" s="2"/>
      <c r="C66" s="10" t="s">
        <v>46</v>
      </c>
      <c r="D66" s="291">
        <f t="shared" ref="D66:N66" si="12">SUM(D62:D65)</f>
        <v>97025485833</v>
      </c>
      <c r="E66" s="291">
        <f>SUM(E62:E65)</f>
        <v>0</v>
      </c>
      <c r="F66" s="293">
        <f>SUM(F62:F65)</f>
        <v>97025485833</v>
      </c>
      <c r="G66" s="294">
        <f t="shared" si="12"/>
        <v>11668556698</v>
      </c>
      <c r="H66" s="291">
        <f t="shared" si="12"/>
        <v>0</v>
      </c>
      <c r="I66" s="293">
        <f>SUM(I62:I65)</f>
        <v>11668556698</v>
      </c>
      <c r="J66" s="291">
        <f t="shared" si="12"/>
        <v>809960316</v>
      </c>
      <c r="K66" s="291">
        <f t="shared" si="12"/>
        <v>0</v>
      </c>
      <c r="L66" s="293">
        <f>SUM(L62:L65)</f>
        <v>809960316</v>
      </c>
      <c r="M66" s="294">
        <f t="shared" si="12"/>
        <v>1053005</v>
      </c>
      <c r="N66" s="291">
        <f t="shared" si="12"/>
        <v>0</v>
      </c>
      <c r="O66" s="293">
        <f>SUM(O62:O65)</f>
        <v>1053005</v>
      </c>
      <c r="P66" s="468">
        <f>L66/562.47</f>
        <v>1440006.2510000532</v>
      </c>
      <c r="Q66" s="494">
        <f>P20-P66</f>
        <v>7398257.739968353</v>
      </c>
      <c r="R66" s="463" t="s">
        <v>166</v>
      </c>
      <c r="S66" s="224"/>
      <c r="T66" s="224"/>
      <c r="U66" s="224"/>
      <c r="V66" s="224"/>
      <c r="W66" s="223"/>
      <c r="X66" s="223"/>
      <c r="Y66" s="223"/>
      <c r="Z66" s="223"/>
    </row>
    <row r="67" spans="1:26" x14ac:dyDescent="0.25">
      <c r="A67" s="15"/>
      <c r="B67" s="16"/>
      <c r="C67" s="22"/>
      <c r="D67" s="241"/>
      <c r="E67" s="242"/>
      <c r="F67" s="268"/>
      <c r="G67" s="242"/>
      <c r="H67" s="242"/>
      <c r="I67" s="268"/>
      <c r="J67" s="241"/>
      <c r="K67" s="242"/>
      <c r="L67" s="268"/>
      <c r="M67" s="242"/>
      <c r="N67" s="242"/>
      <c r="O67" s="268"/>
      <c r="P67" s="228"/>
      <c r="Q67" s="228"/>
      <c r="R67" s="224"/>
      <c r="S67" s="224"/>
      <c r="T67" s="224"/>
      <c r="U67" s="224"/>
      <c r="V67" s="224"/>
      <c r="W67" s="223"/>
      <c r="X67" s="223"/>
      <c r="Y67" s="223"/>
      <c r="Z67" s="223"/>
    </row>
    <row r="68" spans="1:26" ht="15.75" x14ac:dyDescent="0.25">
      <c r="A68" s="8" t="s">
        <v>18</v>
      </c>
      <c r="B68" s="9"/>
      <c r="C68" s="10" t="s">
        <v>88</v>
      </c>
      <c r="D68" s="238"/>
      <c r="E68" s="239"/>
      <c r="F68" s="267"/>
      <c r="G68" s="239"/>
      <c r="H68" s="239"/>
      <c r="I68" s="267"/>
      <c r="J68" s="238"/>
      <c r="K68" s="239"/>
      <c r="L68" s="267"/>
      <c r="M68" s="239"/>
      <c r="N68" s="239"/>
      <c r="O68" s="267"/>
      <c r="P68" s="228"/>
      <c r="Q68" s="228"/>
      <c r="R68" s="224"/>
      <c r="S68" s="224"/>
      <c r="T68" s="224"/>
      <c r="U68" s="224"/>
      <c r="V68" s="224"/>
      <c r="W68" s="223"/>
      <c r="X68" s="223"/>
      <c r="Y68" s="223"/>
      <c r="Z68" s="223"/>
    </row>
    <row r="69" spans="1:26" ht="15.75" x14ac:dyDescent="0.25">
      <c r="A69" s="11" t="s">
        <v>8</v>
      </c>
      <c r="B69" s="12"/>
      <c r="C69" s="14" t="s">
        <v>47</v>
      </c>
      <c r="D69" s="241">
        <v>219442849954</v>
      </c>
      <c r="E69" s="240"/>
      <c r="F69" s="266">
        <f>D69+E69</f>
        <v>219442849954</v>
      </c>
      <c r="G69" s="240">
        <v>31578031797</v>
      </c>
      <c r="H69" s="240"/>
      <c r="I69" s="266">
        <f>G69+H69</f>
        <v>31578031797</v>
      </c>
      <c r="J69" s="207">
        <v>2713536345</v>
      </c>
      <c r="K69" s="240"/>
      <c r="L69" s="266">
        <f>J69+K69</f>
        <v>2713536345</v>
      </c>
      <c r="M69" s="240">
        <v>4671010</v>
      </c>
      <c r="N69" s="240"/>
      <c r="O69" s="266">
        <f>M69+N69</f>
        <v>4671010</v>
      </c>
      <c r="P69" s="228"/>
      <c r="Q69" s="228"/>
      <c r="R69" s="224"/>
      <c r="S69" s="224"/>
      <c r="T69" s="224"/>
      <c r="U69" s="224"/>
      <c r="V69" s="224"/>
      <c r="W69" s="223"/>
      <c r="X69" s="223"/>
      <c r="Y69" s="223"/>
      <c r="Z69" s="223"/>
    </row>
    <row r="70" spans="1:26" ht="15.75" x14ac:dyDescent="0.25">
      <c r="A70" s="11" t="s">
        <v>9</v>
      </c>
      <c r="B70" s="12"/>
      <c r="C70" s="14" t="s">
        <v>48</v>
      </c>
      <c r="D70" s="243">
        <v>90317105148</v>
      </c>
      <c r="E70" s="240"/>
      <c r="F70" s="266">
        <f>D70+E70</f>
        <v>90317105148</v>
      </c>
      <c r="G70" s="240">
        <v>10589493194</v>
      </c>
      <c r="H70" s="240"/>
      <c r="I70" s="266">
        <f>G70+H70</f>
        <v>10589493194</v>
      </c>
      <c r="J70" s="207">
        <v>1167738623</v>
      </c>
      <c r="K70" s="240"/>
      <c r="L70" s="266">
        <f>J70+K70</f>
        <v>1167738623</v>
      </c>
      <c r="M70" s="240">
        <v>3414203</v>
      </c>
      <c r="N70" s="240"/>
      <c r="O70" s="266">
        <f>M70+N70</f>
        <v>3414203</v>
      </c>
      <c r="P70" s="228"/>
      <c r="Q70" s="228"/>
      <c r="R70" s="224"/>
      <c r="S70" s="224"/>
      <c r="T70" s="224"/>
      <c r="U70" s="224"/>
      <c r="V70" s="224"/>
      <c r="W70" s="223"/>
      <c r="X70" s="223"/>
      <c r="Y70" s="223"/>
      <c r="Z70" s="223"/>
    </row>
    <row r="71" spans="1:26" ht="15.75" x14ac:dyDescent="0.25">
      <c r="A71" s="11" t="s">
        <v>11</v>
      </c>
      <c r="B71" s="12"/>
      <c r="C71" s="14" t="s">
        <v>49</v>
      </c>
      <c r="D71" s="241">
        <v>160933327387</v>
      </c>
      <c r="E71" s="243"/>
      <c r="F71" s="266">
        <f>D71+E71</f>
        <v>160933327387</v>
      </c>
      <c r="G71" s="240">
        <v>23158739812</v>
      </c>
      <c r="H71" s="240"/>
      <c r="I71" s="266">
        <f>G71+H71</f>
        <v>23158739812</v>
      </c>
      <c r="J71" s="207">
        <v>1989886123</v>
      </c>
      <c r="K71" s="240"/>
      <c r="L71" s="266">
        <f>J71+K71</f>
        <v>1989886123</v>
      </c>
      <c r="M71" s="240">
        <v>3425591</v>
      </c>
      <c r="N71" s="240"/>
      <c r="O71" s="266">
        <f>M71+N71</f>
        <v>3425591</v>
      </c>
      <c r="P71" s="228"/>
      <c r="Q71" s="228"/>
      <c r="R71" s="224"/>
      <c r="S71" s="224"/>
      <c r="T71" s="224"/>
      <c r="U71" s="224"/>
      <c r="V71" s="224"/>
      <c r="W71" s="223"/>
      <c r="X71" s="223"/>
      <c r="Y71" s="223"/>
      <c r="Z71" s="223"/>
    </row>
    <row r="72" spans="1:26" ht="16.5" thickBot="1" x14ac:dyDescent="0.3">
      <c r="A72" s="11" t="s">
        <v>12</v>
      </c>
      <c r="B72" s="12"/>
      <c r="C72" s="14" t="s">
        <v>50</v>
      </c>
      <c r="D72" s="207">
        <v>135948074451</v>
      </c>
      <c r="E72" s="240"/>
      <c r="F72" s="266">
        <f>D72+E72</f>
        <v>135948074451</v>
      </c>
      <c r="G72" s="240">
        <v>19756781846</v>
      </c>
      <c r="H72" s="240"/>
      <c r="I72" s="266">
        <f>G72+H72</f>
        <v>19756781846</v>
      </c>
      <c r="J72" s="207">
        <v>2947908415</v>
      </c>
      <c r="K72" s="240"/>
      <c r="L72" s="266">
        <f>J72+K72</f>
        <v>2947908415</v>
      </c>
      <c r="M72" s="240">
        <v>5901276</v>
      </c>
      <c r="N72" s="240"/>
      <c r="O72" s="266">
        <f>M72+N72</f>
        <v>5901276</v>
      </c>
      <c r="P72" s="228"/>
      <c r="Q72" s="228"/>
      <c r="R72" s="224"/>
      <c r="S72" s="224"/>
      <c r="T72" s="224"/>
      <c r="U72" s="224"/>
      <c r="V72" s="224"/>
      <c r="W72" s="223"/>
      <c r="X72" s="223"/>
      <c r="Y72" s="223"/>
      <c r="Z72" s="223"/>
    </row>
    <row r="73" spans="1:26" ht="16.5" thickBot="1" x14ac:dyDescent="0.3">
      <c r="A73" s="1"/>
      <c r="B73" s="2"/>
      <c r="C73" s="10" t="s">
        <v>51</v>
      </c>
      <c r="D73" s="291">
        <f t="shared" ref="D73:O73" si="13">SUM(D69:D72)</f>
        <v>606641356940</v>
      </c>
      <c r="E73" s="291">
        <f t="shared" si="13"/>
        <v>0</v>
      </c>
      <c r="F73" s="293">
        <f t="shared" si="13"/>
        <v>606641356940</v>
      </c>
      <c r="G73" s="294">
        <f t="shared" si="13"/>
        <v>85083046649</v>
      </c>
      <c r="H73" s="291">
        <f t="shared" si="13"/>
        <v>0</v>
      </c>
      <c r="I73" s="293">
        <f t="shared" si="13"/>
        <v>85083046649</v>
      </c>
      <c r="J73" s="291">
        <f t="shared" si="13"/>
        <v>8819069506</v>
      </c>
      <c r="K73" s="291">
        <f t="shared" si="13"/>
        <v>0</v>
      </c>
      <c r="L73" s="293">
        <f t="shared" si="13"/>
        <v>8819069506</v>
      </c>
      <c r="M73" s="294">
        <f t="shared" si="13"/>
        <v>17412080</v>
      </c>
      <c r="N73" s="291">
        <f t="shared" si="13"/>
        <v>0</v>
      </c>
      <c r="O73" s="293">
        <f t="shared" si="13"/>
        <v>17412080</v>
      </c>
      <c r="P73" s="235"/>
      <c r="Q73" s="235"/>
      <c r="R73" s="224"/>
      <c r="S73" s="224"/>
      <c r="T73" s="224"/>
      <c r="U73" s="224"/>
      <c r="V73" s="224"/>
      <c r="W73" s="223"/>
      <c r="X73" s="223"/>
      <c r="Y73" s="223"/>
      <c r="Z73" s="223"/>
    </row>
    <row r="74" spans="1:26" ht="15.75" thickBot="1" x14ac:dyDescent="0.3">
      <c r="A74" s="15"/>
      <c r="B74" s="16"/>
      <c r="C74" s="17"/>
      <c r="D74" s="207"/>
      <c r="E74" s="240"/>
      <c r="F74" s="266"/>
      <c r="G74" s="240"/>
      <c r="H74" s="240"/>
      <c r="I74" s="266"/>
      <c r="J74" s="207"/>
      <c r="K74" s="240"/>
      <c r="L74" s="266"/>
      <c r="M74" s="240"/>
      <c r="N74" s="240"/>
      <c r="O74" s="266"/>
      <c r="P74" s="228"/>
      <c r="Q74" s="228"/>
      <c r="R74" s="224"/>
      <c r="S74" s="224"/>
      <c r="T74" s="224"/>
      <c r="U74" s="224"/>
      <c r="V74" s="224"/>
      <c r="W74" s="223"/>
      <c r="X74" s="223"/>
      <c r="Y74" s="223"/>
      <c r="Z74" s="223"/>
    </row>
    <row r="75" spans="1:26" ht="17.25" thickBot="1" x14ac:dyDescent="0.3">
      <c r="A75" s="45"/>
      <c r="B75" s="46"/>
      <c r="C75" s="18" t="s">
        <v>52</v>
      </c>
      <c r="D75" s="291">
        <f t="shared" ref="D75:M75" si="14">D66+D73</f>
        <v>703666842773</v>
      </c>
      <c r="E75" s="291">
        <f t="shared" si="14"/>
        <v>0</v>
      </c>
      <c r="F75" s="293">
        <f t="shared" si="14"/>
        <v>703666842773</v>
      </c>
      <c r="G75" s="294">
        <f t="shared" si="14"/>
        <v>96751603347</v>
      </c>
      <c r="H75" s="291">
        <f>SUM(H71:H74)</f>
        <v>0</v>
      </c>
      <c r="I75" s="293">
        <f>I66+I73</f>
        <v>96751603347</v>
      </c>
      <c r="J75" s="291">
        <f t="shared" si="14"/>
        <v>9629029822</v>
      </c>
      <c r="K75" s="291">
        <f>SUM(K71:K74)</f>
        <v>0</v>
      </c>
      <c r="L75" s="293">
        <f>L66+L73</f>
        <v>9629029822</v>
      </c>
      <c r="M75" s="294">
        <f t="shared" si="14"/>
        <v>18465085</v>
      </c>
      <c r="N75" s="291">
        <f>SUM(N71:N74)</f>
        <v>0</v>
      </c>
      <c r="O75" s="293">
        <f>O66+O73</f>
        <v>18465085</v>
      </c>
      <c r="P75" s="297" t="s">
        <v>190</v>
      </c>
      <c r="Q75" s="298"/>
      <c r="R75" s="299" t="s">
        <v>187</v>
      </c>
      <c r="S75" s="300" t="s">
        <v>188</v>
      </c>
      <c r="T75" s="224"/>
      <c r="U75" s="224"/>
      <c r="V75" s="224"/>
      <c r="W75" s="223"/>
      <c r="X75" s="223"/>
      <c r="Y75" s="223"/>
      <c r="Z75" s="223"/>
    </row>
    <row r="76" spans="1:26" x14ac:dyDescent="0.25">
      <c r="A76" s="15"/>
      <c r="B76" s="16"/>
      <c r="C76" s="17"/>
      <c r="D76" s="207"/>
      <c r="E76" s="240"/>
      <c r="F76" s="269"/>
      <c r="G76" s="240"/>
      <c r="H76" s="240"/>
      <c r="I76" s="269"/>
      <c r="J76" s="207"/>
      <c r="K76" s="240"/>
      <c r="L76" s="269"/>
      <c r="M76" s="240"/>
      <c r="N76" s="240"/>
      <c r="O76" s="269"/>
      <c r="P76" s="232" t="s">
        <v>189</v>
      </c>
      <c r="Q76" s="301">
        <v>10709394626.200001</v>
      </c>
      <c r="R76" s="302">
        <f>Q76/Q77-1</f>
        <v>3.9570637896775906</v>
      </c>
      <c r="S76" s="303">
        <f>(Q76/$Q$80-1)*100</f>
        <v>12603591.673678922</v>
      </c>
      <c r="T76" s="224"/>
      <c r="U76" s="224"/>
      <c r="V76" s="224"/>
      <c r="W76" s="223"/>
      <c r="X76" s="223"/>
      <c r="Y76" s="223"/>
      <c r="Z76" s="223"/>
    </row>
    <row r="77" spans="1:26" ht="16.5" x14ac:dyDescent="0.25">
      <c r="A77" s="8" t="s">
        <v>24</v>
      </c>
      <c r="B77" s="9"/>
      <c r="C77" s="18" t="s">
        <v>53</v>
      </c>
      <c r="D77" s="238"/>
      <c r="E77" s="239"/>
      <c r="F77" s="267"/>
      <c r="G77" s="239"/>
      <c r="H77" s="239"/>
      <c r="I77" s="267"/>
      <c r="J77" s="238"/>
      <c r="K77" s="239"/>
      <c r="L77" s="267"/>
      <c r="M77" s="239"/>
      <c r="N77" s="239"/>
      <c r="O77" s="267"/>
      <c r="P77" s="232" t="s">
        <v>191</v>
      </c>
      <c r="Q77" s="301">
        <v>2160431069.8000002</v>
      </c>
      <c r="R77" s="302">
        <f>Q77/Q78-1</f>
        <v>18.534167491894411</v>
      </c>
      <c r="S77" s="303">
        <f>(Q77/$Q$80-1)*100</f>
        <v>2542472.0161044509</v>
      </c>
      <c r="T77" s="224"/>
      <c r="U77" s="224"/>
      <c r="V77" s="224"/>
      <c r="W77" s="223"/>
      <c r="X77" s="223"/>
      <c r="Y77" s="223"/>
      <c r="Z77" s="223"/>
    </row>
    <row r="78" spans="1:26" ht="18" x14ac:dyDescent="0.25">
      <c r="A78" s="1"/>
      <c r="B78" s="2"/>
      <c r="C78" s="4"/>
      <c r="D78" s="238"/>
      <c r="E78" s="239"/>
      <c r="F78" s="267"/>
      <c r="G78" s="239"/>
      <c r="H78" s="239"/>
      <c r="I78" s="267"/>
      <c r="J78" s="238"/>
      <c r="K78" s="239"/>
      <c r="L78" s="267"/>
      <c r="M78" s="239"/>
      <c r="N78" s="239"/>
      <c r="O78" s="267"/>
      <c r="P78" s="232" t="s">
        <v>192</v>
      </c>
      <c r="Q78" s="301">
        <v>110597550.2</v>
      </c>
      <c r="R78" s="302">
        <f>Q78/Q79-1</f>
        <v>58.657675059777667</v>
      </c>
      <c r="S78" s="303">
        <f>(Q78/$Q$80-1)*100</f>
        <v>130060.24446188845</v>
      </c>
      <c r="T78" s="224"/>
      <c r="U78" s="224"/>
      <c r="V78" s="224"/>
      <c r="W78" s="223"/>
      <c r="X78" s="223"/>
      <c r="Y78" s="223"/>
      <c r="Z78" s="223"/>
    </row>
    <row r="79" spans="1:26" ht="15.75" x14ac:dyDescent="0.25">
      <c r="A79" s="8" t="s">
        <v>26</v>
      </c>
      <c r="B79" s="9"/>
      <c r="C79" s="10" t="s">
        <v>89</v>
      </c>
      <c r="D79" s="238"/>
      <c r="E79" s="239"/>
      <c r="F79" s="267"/>
      <c r="G79" s="239"/>
      <c r="H79" s="239"/>
      <c r="I79" s="267"/>
      <c r="J79" s="238"/>
      <c r="K79" s="239"/>
      <c r="L79" s="267"/>
      <c r="M79" s="239"/>
      <c r="N79" s="239"/>
      <c r="O79" s="267"/>
      <c r="P79" s="232" t="s">
        <v>193</v>
      </c>
      <c r="Q79" s="301">
        <v>1853869.6</v>
      </c>
      <c r="R79" s="302">
        <f>Q79/Q80-1</f>
        <v>20.817854003104614</v>
      </c>
      <c r="S79" s="303">
        <f>(Q79/$Q$80-1)*100</f>
        <v>2081.7854003104612</v>
      </c>
      <c r="T79" s="224"/>
      <c r="U79" s="224"/>
      <c r="V79" s="224"/>
      <c r="W79" s="223"/>
      <c r="X79" s="223"/>
      <c r="Y79" s="223"/>
      <c r="Z79" s="223"/>
    </row>
    <row r="80" spans="1:26" ht="16.5" thickBot="1" x14ac:dyDescent="0.3">
      <c r="A80" s="11" t="s">
        <v>8</v>
      </c>
      <c r="B80" s="12"/>
      <c r="C80" s="13" t="s">
        <v>54</v>
      </c>
      <c r="D80" s="207">
        <v>3756124096</v>
      </c>
      <c r="E80" s="240"/>
      <c r="F80" s="266">
        <f t="shared" ref="F80:F89" si="15">D80+E80</f>
        <v>3756124096</v>
      </c>
      <c r="G80" s="240">
        <v>717876118</v>
      </c>
      <c r="H80" s="240"/>
      <c r="I80" s="266">
        <f t="shared" ref="I80:I89" si="16">G80+H80</f>
        <v>717876118</v>
      </c>
      <c r="J80" s="207">
        <v>78629664</v>
      </c>
      <c r="K80" s="240"/>
      <c r="L80" s="266">
        <f t="shared" ref="L80:L89" si="17">J80+K80</f>
        <v>78629664</v>
      </c>
      <c r="M80" s="240">
        <v>352353</v>
      </c>
      <c r="N80" s="240"/>
      <c r="O80" s="266">
        <f t="shared" ref="O80:O89" si="18">M80+N80</f>
        <v>352353</v>
      </c>
      <c r="P80" s="234" t="s">
        <v>194</v>
      </c>
      <c r="Q80" s="304">
        <v>84970.3</v>
      </c>
      <c r="R80" s="305"/>
      <c r="S80" s="306"/>
      <c r="T80" s="224"/>
      <c r="U80" s="224"/>
      <c r="V80" s="224"/>
      <c r="W80" s="223"/>
      <c r="X80" s="223"/>
      <c r="Y80" s="223"/>
      <c r="Z80" s="223"/>
    </row>
    <row r="81" spans="1:26" ht="15.75" x14ac:dyDescent="0.25">
      <c r="A81" s="11" t="s">
        <v>9</v>
      </c>
      <c r="B81" s="12"/>
      <c r="C81" s="14" t="s">
        <v>55</v>
      </c>
      <c r="D81" s="207">
        <v>27866588454</v>
      </c>
      <c r="E81" s="308">
        <f>D86</f>
        <v>23340973</v>
      </c>
      <c r="F81" s="276">
        <f t="shared" si="15"/>
        <v>27889929427</v>
      </c>
      <c r="G81" s="240">
        <v>5890479320</v>
      </c>
      <c r="H81" s="308">
        <f>G86</f>
        <v>12722444</v>
      </c>
      <c r="I81" s="276">
        <f t="shared" si="16"/>
        <v>5903201764</v>
      </c>
      <c r="J81" s="207">
        <v>356043817</v>
      </c>
      <c r="K81" s="308">
        <f>J86</f>
        <v>8296357</v>
      </c>
      <c r="L81" s="276">
        <f t="shared" si="17"/>
        <v>364340174</v>
      </c>
      <c r="M81" s="240">
        <v>9587803</v>
      </c>
      <c r="N81" s="308">
        <f>M86</f>
        <v>272412</v>
      </c>
      <c r="O81" s="276">
        <f t="shared" si="18"/>
        <v>9860215</v>
      </c>
      <c r="P81" s="228"/>
      <c r="Q81" s="228"/>
      <c r="R81" s="224"/>
      <c r="S81" s="224"/>
      <c r="T81" s="224"/>
      <c r="U81" s="224"/>
      <c r="V81" s="224"/>
      <c r="W81" s="223"/>
      <c r="X81" s="223"/>
      <c r="Y81" s="223"/>
      <c r="Z81" s="223"/>
    </row>
    <row r="82" spans="1:26" ht="16.5" thickBot="1" x14ac:dyDescent="0.3">
      <c r="A82" s="11" t="s">
        <v>11</v>
      </c>
      <c r="B82" s="12"/>
      <c r="C82" s="13" t="s">
        <v>56</v>
      </c>
      <c r="D82" s="207">
        <v>35695642</v>
      </c>
      <c r="E82" s="240"/>
      <c r="F82" s="266">
        <f t="shared" si="15"/>
        <v>35695642</v>
      </c>
      <c r="G82" s="240">
        <v>2783211</v>
      </c>
      <c r="H82" s="240"/>
      <c r="I82" s="266">
        <f t="shared" si="16"/>
        <v>2783211</v>
      </c>
      <c r="J82" s="207">
        <v>650367</v>
      </c>
      <c r="K82" s="240"/>
      <c r="L82" s="266">
        <f t="shared" si="17"/>
        <v>650367</v>
      </c>
      <c r="M82" s="240">
        <v>9205</v>
      </c>
      <c r="N82" s="240"/>
      <c r="O82" s="266">
        <f t="shared" si="18"/>
        <v>9205</v>
      </c>
      <c r="P82" s="235" t="s">
        <v>218</v>
      </c>
      <c r="Q82" s="486">
        <f>F20/F83</f>
        <v>9.5754535762545867</v>
      </c>
      <c r="R82" s="486">
        <f>L20/L83</f>
        <v>11.206113452384344</v>
      </c>
      <c r="S82" s="224"/>
      <c r="T82" s="224"/>
      <c r="U82" s="224"/>
      <c r="V82" s="224"/>
      <c r="W82" s="223"/>
      <c r="X82" s="223"/>
      <c r="Y82" s="223"/>
      <c r="Z82" s="223"/>
    </row>
    <row r="83" spans="1:26" ht="16.5" thickBot="1" x14ac:dyDescent="0.3">
      <c r="A83" s="1"/>
      <c r="B83" s="2"/>
      <c r="C83" s="10" t="s">
        <v>57</v>
      </c>
      <c r="D83" s="291">
        <f t="shared" ref="D83:N83" si="19">SUM(D80:D82)</f>
        <v>31658408192</v>
      </c>
      <c r="E83" s="291">
        <f t="shared" si="19"/>
        <v>23340973</v>
      </c>
      <c r="F83" s="293">
        <f t="shared" si="19"/>
        <v>31681749165</v>
      </c>
      <c r="G83" s="294">
        <f t="shared" si="19"/>
        <v>6611138649</v>
      </c>
      <c r="H83" s="291">
        <f t="shared" si="19"/>
        <v>12722444</v>
      </c>
      <c r="I83" s="293">
        <f>SUM(I80:I82)</f>
        <v>6623861093</v>
      </c>
      <c r="J83" s="291">
        <f t="shared" si="19"/>
        <v>435323848</v>
      </c>
      <c r="K83" s="291">
        <f t="shared" si="19"/>
        <v>8296357</v>
      </c>
      <c r="L83" s="293">
        <f>SUM(L80:L82)</f>
        <v>443620205</v>
      </c>
      <c r="M83" s="294">
        <f t="shared" si="19"/>
        <v>9949361</v>
      </c>
      <c r="N83" s="291">
        <f t="shared" si="19"/>
        <v>272412</v>
      </c>
      <c r="O83" s="293">
        <f>SUM(O80:O82)</f>
        <v>10221773</v>
      </c>
      <c r="P83" s="228" t="s">
        <v>168</v>
      </c>
      <c r="Q83" s="470">
        <f>(F20-F66)/F83</f>
        <v>6.5129495040303276</v>
      </c>
      <c r="R83" s="470">
        <f>(L20-L66)/L83</f>
        <v>9.3803167306141972</v>
      </c>
      <c r="S83" s="224"/>
      <c r="T83" s="224"/>
      <c r="U83" s="224"/>
      <c r="V83" s="224"/>
      <c r="W83" s="223"/>
      <c r="X83" s="223"/>
      <c r="Y83" s="223"/>
      <c r="Z83" s="223"/>
    </row>
    <row r="84" spans="1:26" x14ac:dyDescent="0.25">
      <c r="A84" s="15"/>
      <c r="B84" s="16"/>
      <c r="C84" s="17"/>
      <c r="D84" s="207"/>
      <c r="E84" s="240"/>
      <c r="F84" s="266"/>
      <c r="G84" s="240"/>
      <c r="H84" s="240"/>
      <c r="I84" s="266"/>
      <c r="J84" s="207"/>
      <c r="K84" s="240"/>
      <c r="L84" s="266"/>
      <c r="M84" s="240"/>
      <c r="N84" s="240"/>
      <c r="O84" s="266"/>
      <c r="P84" s="228"/>
      <c r="Q84" s="228"/>
      <c r="R84" s="224"/>
      <c r="S84" s="224"/>
      <c r="T84" s="224"/>
      <c r="U84" s="224"/>
      <c r="V84" s="224"/>
      <c r="W84" s="223"/>
      <c r="X84" s="223"/>
      <c r="Y84" s="223"/>
      <c r="Z84" s="223"/>
    </row>
    <row r="85" spans="1:26" ht="15.75" x14ac:dyDescent="0.25">
      <c r="A85" s="8" t="s">
        <v>30</v>
      </c>
      <c r="B85" s="37"/>
      <c r="C85" s="10" t="s">
        <v>90</v>
      </c>
      <c r="D85" s="238"/>
      <c r="E85" s="239"/>
      <c r="F85" s="266"/>
      <c r="G85" s="239"/>
      <c r="H85" s="239"/>
      <c r="I85" s="266">
        <f t="shared" si="16"/>
        <v>0</v>
      </c>
      <c r="J85" s="238"/>
      <c r="K85" s="239"/>
      <c r="L85" s="266">
        <f t="shared" si="17"/>
        <v>0</v>
      </c>
      <c r="M85" s="239">
        <f>M83+M86</f>
        <v>10221773</v>
      </c>
      <c r="N85" s="239"/>
      <c r="O85" s="266">
        <f t="shared" si="18"/>
        <v>10221773</v>
      </c>
      <c r="P85" s="228"/>
      <c r="Q85" s="228"/>
      <c r="R85" s="224"/>
      <c r="S85" s="224"/>
      <c r="T85" s="224"/>
      <c r="U85" s="224"/>
      <c r="V85" s="224"/>
      <c r="W85" s="223"/>
      <c r="X85" s="223"/>
      <c r="Y85" s="223"/>
      <c r="Z85" s="223"/>
    </row>
    <row r="86" spans="1:26" ht="15.75" x14ac:dyDescent="0.25">
      <c r="A86" s="11" t="s">
        <v>8</v>
      </c>
      <c r="B86" s="12"/>
      <c r="C86" s="14" t="s">
        <v>58</v>
      </c>
      <c r="D86" s="207">
        <v>23340973</v>
      </c>
      <c r="E86" s="308">
        <f>D86</f>
        <v>23340973</v>
      </c>
      <c r="F86" s="266">
        <f>D86-E86</f>
        <v>0</v>
      </c>
      <c r="G86" s="285">
        <v>12722444</v>
      </c>
      <c r="H86" s="308">
        <f>G86</f>
        <v>12722444</v>
      </c>
      <c r="I86" s="266">
        <f>G86-H86</f>
        <v>0</v>
      </c>
      <c r="J86" s="207">
        <v>8296357</v>
      </c>
      <c r="K86" s="308">
        <f>J86</f>
        <v>8296357</v>
      </c>
      <c r="L86" s="266">
        <f>J86-K86</f>
        <v>0</v>
      </c>
      <c r="M86" s="240">
        <v>272412</v>
      </c>
      <c r="N86" s="308">
        <f>M86</f>
        <v>272412</v>
      </c>
      <c r="O86" s="276">
        <f>M86-N86</f>
        <v>0</v>
      </c>
      <c r="P86" s="228"/>
      <c r="Q86" s="228"/>
      <c r="R86" s="224"/>
      <c r="S86" s="224"/>
      <c r="T86" s="224"/>
      <c r="U86" s="224"/>
      <c r="V86" s="224"/>
      <c r="W86" s="223"/>
      <c r="X86" s="223"/>
      <c r="Y86" s="223"/>
      <c r="Z86" s="223"/>
    </row>
    <row r="87" spans="1:26" ht="15.75" x14ac:dyDescent="0.25">
      <c r="A87" s="11" t="s">
        <v>9</v>
      </c>
      <c r="B87" s="12"/>
      <c r="C87" s="13" t="s">
        <v>59</v>
      </c>
      <c r="D87" s="207">
        <v>10313159521</v>
      </c>
      <c r="E87" s="240"/>
      <c r="F87" s="266">
        <f t="shared" si="15"/>
        <v>10313159521</v>
      </c>
      <c r="G87" s="240">
        <v>2439889654</v>
      </c>
      <c r="H87" s="240"/>
      <c r="I87" s="266">
        <f t="shared" si="16"/>
        <v>2439889654</v>
      </c>
      <c r="J87" s="207">
        <v>544894784</v>
      </c>
      <c r="K87" s="240"/>
      <c r="L87" s="266">
        <f t="shared" si="17"/>
        <v>544894784</v>
      </c>
      <c r="M87" s="240">
        <v>2905937</v>
      </c>
      <c r="N87" s="240"/>
      <c r="O87" s="266">
        <f t="shared" si="18"/>
        <v>2905937</v>
      </c>
      <c r="P87" s="228"/>
      <c r="Q87" s="228"/>
      <c r="R87" s="224"/>
      <c r="S87" s="224"/>
      <c r="T87" s="224"/>
      <c r="U87" s="224"/>
      <c r="V87" s="224"/>
      <c r="W87" s="223"/>
      <c r="X87" s="223"/>
      <c r="Y87" s="223"/>
      <c r="Z87" s="223"/>
    </row>
    <row r="88" spans="1:26" ht="15.75" x14ac:dyDescent="0.25">
      <c r="A88" s="11" t="s">
        <v>11</v>
      </c>
      <c r="B88" s="12"/>
      <c r="C88" s="14" t="s">
        <v>60</v>
      </c>
      <c r="D88" s="207">
        <v>33930320416</v>
      </c>
      <c r="E88" s="240"/>
      <c r="F88" s="266">
        <f t="shared" si="15"/>
        <v>33930320416</v>
      </c>
      <c r="G88" s="240">
        <v>2173866433</v>
      </c>
      <c r="H88" s="240"/>
      <c r="I88" s="266">
        <f t="shared" si="16"/>
        <v>2173866433</v>
      </c>
      <c r="J88" s="207">
        <v>17359301</v>
      </c>
      <c r="K88" s="240"/>
      <c r="L88" s="266">
        <f t="shared" si="17"/>
        <v>17359301</v>
      </c>
      <c r="M88" s="240">
        <v>426032</v>
      </c>
      <c r="N88" s="240"/>
      <c r="O88" s="266">
        <f t="shared" si="18"/>
        <v>426032</v>
      </c>
      <c r="P88" s="228"/>
      <c r="Q88" s="228"/>
      <c r="R88" s="224"/>
      <c r="S88" s="224"/>
      <c r="T88" s="224"/>
      <c r="U88" s="224"/>
      <c r="V88" s="224"/>
      <c r="W88" s="223"/>
      <c r="X88" s="223"/>
      <c r="Y88" s="223"/>
      <c r="Z88" s="223"/>
    </row>
    <row r="89" spans="1:26" ht="16.5" thickBot="1" x14ac:dyDescent="0.3">
      <c r="A89" s="11" t="s">
        <v>12</v>
      </c>
      <c r="B89" s="12"/>
      <c r="C89" s="14" t="s">
        <v>61</v>
      </c>
      <c r="D89" s="207">
        <v>16626345</v>
      </c>
      <c r="E89" s="240"/>
      <c r="F89" s="266">
        <f t="shared" si="15"/>
        <v>16626345</v>
      </c>
      <c r="G89" s="240">
        <v>578647</v>
      </c>
      <c r="H89" s="240"/>
      <c r="I89" s="266">
        <f t="shared" si="16"/>
        <v>578647</v>
      </c>
      <c r="J89" s="207">
        <v>19723</v>
      </c>
      <c r="K89" s="240"/>
      <c r="L89" s="266">
        <f t="shared" si="17"/>
        <v>19723</v>
      </c>
      <c r="M89" s="240">
        <v>52195</v>
      </c>
      <c r="N89" s="240"/>
      <c r="O89" s="266">
        <f t="shared" si="18"/>
        <v>52195</v>
      </c>
      <c r="P89" s="228"/>
      <c r="Q89" s="228"/>
      <c r="R89" s="224"/>
      <c r="S89" s="224"/>
      <c r="T89" s="224"/>
      <c r="U89" s="224"/>
      <c r="V89" s="224"/>
      <c r="W89" s="223"/>
      <c r="X89" s="223"/>
      <c r="Y89" s="223"/>
      <c r="Z89" s="223"/>
    </row>
    <row r="90" spans="1:26" ht="16.5" thickBot="1" x14ac:dyDescent="0.3">
      <c r="A90" s="54"/>
      <c r="B90" s="55"/>
      <c r="C90" s="10" t="s">
        <v>62</v>
      </c>
      <c r="D90" s="291">
        <f t="shared" ref="D90:O90" si="20">SUM(D86:D89)</f>
        <v>44283447255</v>
      </c>
      <c r="E90" s="291">
        <f t="shared" si="20"/>
        <v>23340973</v>
      </c>
      <c r="F90" s="293">
        <f t="shared" si="20"/>
        <v>44260106282</v>
      </c>
      <c r="G90" s="294">
        <f t="shared" si="20"/>
        <v>4627057178</v>
      </c>
      <c r="H90" s="291">
        <f t="shared" si="20"/>
        <v>12722444</v>
      </c>
      <c r="I90" s="293">
        <f t="shared" si="20"/>
        <v>4614334734</v>
      </c>
      <c r="J90" s="291">
        <f t="shared" si="20"/>
        <v>570570165</v>
      </c>
      <c r="K90" s="291">
        <f t="shared" si="20"/>
        <v>8296357</v>
      </c>
      <c r="L90" s="293">
        <f t="shared" si="20"/>
        <v>562273808</v>
      </c>
      <c r="M90" s="294">
        <f t="shared" si="20"/>
        <v>3656576</v>
      </c>
      <c r="N90" s="291">
        <f t="shared" si="20"/>
        <v>272412</v>
      </c>
      <c r="O90" s="293">
        <f t="shared" si="20"/>
        <v>3384164</v>
      </c>
      <c r="P90" s="235"/>
      <c r="Q90" s="235"/>
      <c r="R90" s="224"/>
      <c r="S90" s="224"/>
      <c r="T90" s="224"/>
      <c r="U90" s="224"/>
      <c r="V90" s="224"/>
      <c r="W90" s="223"/>
      <c r="X90" s="223"/>
      <c r="Y90" s="223"/>
      <c r="Z90" s="223"/>
    </row>
    <row r="91" spans="1:26" ht="15.75" x14ac:dyDescent="0.25">
      <c r="A91" s="35"/>
      <c r="B91" s="36"/>
      <c r="C91" s="30"/>
      <c r="D91" s="244"/>
      <c r="E91" s="245"/>
      <c r="F91" s="270"/>
      <c r="G91" s="245"/>
      <c r="H91" s="245"/>
      <c r="I91" s="270"/>
      <c r="J91" s="244"/>
      <c r="K91" s="245"/>
      <c r="L91" s="270"/>
      <c r="M91" s="245"/>
      <c r="N91" s="245"/>
      <c r="O91" s="270"/>
      <c r="P91" s="228"/>
      <c r="Q91" s="228"/>
      <c r="R91" s="224"/>
      <c r="S91" s="224"/>
      <c r="T91" s="224"/>
      <c r="U91" s="224"/>
      <c r="V91" s="224"/>
      <c r="W91" s="223"/>
      <c r="X91" s="223"/>
      <c r="Y91" s="223"/>
      <c r="Z91" s="223"/>
    </row>
    <row r="92" spans="1:26" x14ac:dyDescent="0.25">
      <c r="A92" s="15"/>
      <c r="B92" s="16"/>
      <c r="C92" s="17"/>
      <c r="D92" s="207"/>
      <c r="E92" s="240"/>
      <c r="F92" s="269"/>
      <c r="G92" s="240"/>
      <c r="H92" s="240"/>
      <c r="I92" s="269"/>
      <c r="J92" s="207"/>
      <c r="K92" s="240"/>
      <c r="L92" s="269"/>
      <c r="M92" s="240"/>
      <c r="N92" s="240"/>
      <c r="O92" s="269"/>
      <c r="P92" s="228"/>
      <c r="Q92" s="228"/>
      <c r="R92" s="224"/>
      <c r="S92" s="224"/>
      <c r="T92" s="224"/>
      <c r="U92" s="224"/>
      <c r="V92" s="224"/>
      <c r="W92" s="223"/>
      <c r="X92" s="223"/>
      <c r="Y92" s="223"/>
      <c r="Z92" s="223"/>
    </row>
    <row r="93" spans="1:26" ht="15.75" thickBot="1" x14ac:dyDescent="0.3">
      <c r="A93" s="15"/>
      <c r="B93" s="16"/>
      <c r="C93" s="17"/>
      <c r="D93" s="207"/>
      <c r="E93" s="240"/>
      <c r="F93" s="269"/>
      <c r="G93" s="240"/>
      <c r="H93" s="240"/>
      <c r="I93" s="269"/>
      <c r="J93" s="207"/>
      <c r="K93" s="240"/>
      <c r="L93" s="269"/>
      <c r="M93" s="240"/>
      <c r="N93" s="240"/>
      <c r="O93" s="269"/>
      <c r="P93" s="228"/>
      <c r="Q93" s="228"/>
      <c r="R93" s="224"/>
      <c r="S93" s="224"/>
      <c r="T93" s="224"/>
      <c r="U93" s="224"/>
      <c r="V93" s="224"/>
      <c r="W93" s="223"/>
      <c r="X93" s="223"/>
      <c r="Y93" s="223"/>
      <c r="Z93" s="223"/>
    </row>
    <row r="94" spans="1:26" ht="17.25" thickBot="1" x14ac:dyDescent="0.3">
      <c r="A94" s="45"/>
      <c r="B94" s="46"/>
      <c r="C94" s="18" t="s">
        <v>63</v>
      </c>
      <c r="D94" s="291">
        <f t="shared" ref="D94:N94" si="21">D83+D90</f>
        <v>75941855447</v>
      </c>
      <c r="E94" s="291">
        <f t="shared" si="21"/>
        <v>46681946</v>
      </c>
      <c r="F94" s="293">
        <f t="shared" si="21"/>
        <v>75941855447</v>
      </c>
      <c r="G94" s="294">
        <f t="shared" si="21"/>
        <v>11238195827</v>
      </c>
      <c r="H94" s="291">
        <f t="shared" si="21"/>
        <v>25444888</v>
      </c>
      <c r="I94" s="293">
        <f>I83+I90</f>
        <v>11238195827</v>
      </c>
      <c r="J94" s="291">
        <f t="shared" si="21"/>
        <v>1005894013</v>
      </c>
      <c r="K94" s="291">
        <f t="shared" si="21"/>
        <v>16592714</v>
      </c>
      <c r="L94" s="293">
        <f>L83+L90</f>
        <v>1005894013</v>
      </c>
      <c r="M94" s="294">
        <f t="shared" si="21"/>
        <v>13605937</v>
      </c>
      <c r="N94" s="291">
        <f t="shared" si="21"/>
        <v>544824</v>
      </c>
      <c r="O94" s="293">
        <f>O83+O90</f>
        <v>13605937</v>
      </c>
      <c r="P94" s="235"/>
      <c r="Q94" s="235"/>
      <c r="R94" s="224"/>
      <c r="S94" s="224"/>
      <c r="T94" s="224"/>
      <c r="U94" s="224"/>
      <c r="V94" s="224"/>
      <c r="W94" s="223"/>
      <c r="X94" s="223"/>
      <c r="Y94" s="223"/>
      <c r="Z94" s="223"/>
    </row>
    <row r="95" spans="1:26" x14ac:dyDescent="0.25">
      <c r="A95" s="15"/>
      <c r="B95" s="16"/>
      <c r="C95" s="17"/>
      <c r="D95" s="207"/>
      <c r="E95" s="240"/>
      <c r="F95" s="269"/>
      <c r="G95" s="240"/>
      <c r="H95" s="240"/>
      <c r="I95" s="269"/>
      <c r="J95" s="207"/>
      <c r="K95" s="240"/>
      <c r="L95" s="269"/>
      <c r="M95" s="240"/>
      <c r="N95" s="240"/>
      <c r="O95" s="269"/>
      <c r="P95" s="228"/>
      <c r="Q95" s="228"/>
      <c r="R95" s="224"/>
      <c r="S95" s="224"/>
      <c r="T95" s="224"/>
      <c r="U95" s="224"/>
      <c r="V95" s="224"/>
      <c r="W95" s="223"/>
      <c r="X95" s="223"/>
      <c r="Y95" s="223"/>
      <c r="Z95" s="223"/>
    </row>
    <row r="96" spans="1:26" x14ac:dyDescent="0.25">
      <c r="A96" s="15"/>
      <c r="B96" s="16"/>
      <c r="C96" s="17"/>
      <c r="D96" s="207"/>
      <c r="E96" s="240"/>
      <c r="F96" s="269"/>
      <c r="G96" s="240"/>
      <c r="H96" s="240"/>
      <c r="I96" s="269"/>
      <c r="J96" s="207"/>
      <c r="K96" s="240"/>
      <c r="L96" s="269"/>
      <c r="M96" s="240"/>
      <c r="N96" s="240"/>
      <c r="O96" s="269"/>
      <c r="P96" s="228"/>
      <c r="Q96" s="228"/>
      <c r="R96" s="224"/>
      <c r="S96" s="224"/>
      <c r="T96" s="224"/>
      <c r="U96" s="224"/>
      <c r="V96" s="224"/>
      <c r="W96" s="223"/>
      <c r="X96" s="223"/>
      <c r="Y96" s="223"/>
      <c r="Z96" s="223"/>
    </row>
    <row r="97" spans="1:26" ht="15.75" thickBot="1" x14ac:dyDescent="0.3">
      <c r="A97" s="15"/>
      <c r="B97" s="16"/>
      <c r="C97" s="17"/>
      <c r="D97" s="207"/>
      <c r="E97" s="240"/>
      <c r="F97" s="269"/>
      <c r="G97" s="240"/>
      <c r="H97" s="240"/>
      <c r="I97" s="269"/>
      <c r="J97" s="207"/>
      <c r="K97" s="240"/>
      <c r="L97" s="269"/>
      <c r="M97" s="240"/>
      <c r="N97" s="240"/>
      <c r="O97" s="269"/>
      <c r="P97" s="228"/>
      <c r="Q97" s="228"/>
      <c r="R97" s="224"/>
      <c r="S97" s="224"/>
      <c r="T97" s="224"/>
      <c r="U97" s="224"/>
      <c r="V97" s="224"/>
      <c r="W97" s="223"/>
      <c r="X97" s="223"/>
      <c r="Y97" s="223"/>
      <c r="Z97" s="223"/>
    </row>
    <row r="98" spans="1:26" ht="18.75" thickBot="1" x14ac:dyDescent="0.3">
      <c r="A98" s="45"/>
      <c r="B98" s="46"/>
      <c r="C98" s="4" t="s">
        <v>64</v>
      </c>
      <c r="D98" s="291">
        <f t="shared" ref="D98:N98" si="22">D75+D94</f>
        <v>779608698220</v>
      </c>
      <c r="E98" s="291">
        <f t="shared" si="22"/>
        <v>46681946</v>
      </c>
      <c r="F98" s="293">
        <f t="shared" si="22"/>
        <v>779608698220</v>
      </c>
      <c r="G98" s="294">
        <f t="shared" si="22"/>
        <v>107989799174</v>
      </c>
      <c r="H98" s="291">
        <f t="shared" si="22"/>
        <v>25444888</v>
      </c>
      <c r="I98" s="293">
        <f>I75+I94</f>
        <v>107989799174</v>
      </c>
      <c r="J98" s="291">
        <f t="shared" si="22"/>
        <v>10634923835</v>
      </c>
      <c r="K98" s="291">
        <f t="shared" si="22"/>
        <v>16592714</v>
      </c>
      <c r="L98" s="293">
        <f>L75+L94</f>
        <v>10634923835</v>
      </c>
      <c r="M98" s="294">
        <f t="shared" si="22"/>
        <v>32071022</v>
      </c>
      <c r="N98" s="291">
        <f t="shared" si="22"/>
        <v>544824</v>
      </c>
      <c r="O98" s="293">
        <f>O75+O94</f>
        <v>32071022</v>
      </c>
      <c r="P98" s="235"/>
      <c r="Q98" s="235"/>
      <c r="R98" s="224"/>
      <c r="S98" s="224"/>
      <c r="T98" s="224"/>
      <c r="U98" s="224"/>
      <c r="V98" s="224"/>
      <c r="W98" s="223"/>
      <c r="X98" s="223"/>
      <c r="Y98" s="223"/>
      <c r="Z98" s="223"/>
    </row>
    <row r="99" spans="1:26" x14ac:dyDescent="0.25">
      <c r="A99" s="15"/>
      <c r="B99" s="16"/>
      <c r="C99" s="17"/>
      <c r="D99" s="207"/>
      <c r="E99" s="240"/>
      <c r="F99" s="269"/>
      <c r="G99" s="240"/>
      <c r="H99" s="240"/>
      <c r="I99" s="269"/>
      <c r="J99" s="207"/>
      <c r="K99" s="240"/>
      <c r="L99" s="269"/>
      <c r="M99" s="240"/>
      <c r="N99" s="240"/>
      <c r="O99" s="269"/>
      <c r="P99" s="228"/>
      <c r="Q99" s="228"/>
      <c r="R99" s="224"/>
      <c r="S99" s="224"/>
      <c r="T99" s="224"/>
      <c r="U99" s="224"/>
      <c r="V99" s="224"/>
      <c r="W99" s="223"/>
      <c r="X99" s="223"/>
      <c r="Y99" s="223"/>
      <c r="Z99" s="223"/>
    </row>
    <row r="100" spans="1:26" ht="15.75" x14ac:dyDescent="0.25">
      <c r="A100" s="8" t="s">
        <v>65</v>
      </c>
      <c r="B100" s="9"/>
      <c r="C100" s="38" t="s">
        <v>66</v>
      </c>
      <c r="D100" s="238">
        <v>0</v>
      </c>
      <c r="E100" s="240"/>
      <c r="F100" s="269"/>
      <c r="G100" s="239">
        <v>0</v>
      </c>
      <c r="H100" s="240"/>
      <c r="I100" s="269"/>
      <c r="J100" s="238">
        <v>0</v>
      </c>
      <c r="K100" s="240"/>
      <c r="L100" s="269"/>
      <c r="M100" s="239">
        <v>0</v>
      </c>
      <c r="N100" s="240"/>
      <c r="O100" s="269"/>
      <c r="P100" s="228"/>
      <c r="Q100" s="228"/>
      <c r="R100" s="224"/>
      <c r="S100" s="224"/>
      <c r="T100" s="224"/>
      <c r="U100" s="224"/>
      <c r="V100" s="224"/>
      <c r="W100" s="223"/>
      <c r="X100" s="223"/>
      <c r="Y100" s="223"/>
      <c r="Z100" s="223"/>
    </row>
    <row r="101" spans="1:26" ht="15.75" x14ac:dyDescent="0.25">
      <c r="A101" s="1"/>
      <c r="B101" s="2"/>
      <c r="C101" s="17"/>
      <c r="D101" s="207"/>
      <c r="E101" s="240"/>
      <c r="F101" s="269"/>
      <c r="G101" s="240"/>
      <c r="H101" s="240"/>
      <c r="I101" s="269"/>
      <c r="J101" s="207"/>
      <c r="K101" s="240"/>
      <c r="L101" s="269"/>
      <c r="M101" s="240"/>
      <c r="N101" s="240"/>
      <c r="O101" s="269"/>
      <c r="P101" s="228"/>
      <c r="Q101" s="228"/>
      <c r="R101" s="224"/>
      <c r="S101" s="224"/>
      <c r="T101" s="224"/>
      <c r="U101" s="224"/>
      <c r="V101" s="224"/>
      <c r="W101" s="223"/>
      <c r="X101" s="223"/>
      <c r="Y101" s="223"/>
      <c r="Z101" s="223"/>
    </row>
    <row r="102" spans="1:26" ht="18" x14ac:dyDescent="0.25">
      <c r="A102" s="8" t="s">
        <v>67</v>
      </c>
      <c r="B102" s="9"/>
      <c r="C102" s="39" t="s">
        <v>68</v>
      </c>
      <c r="D102" s="238"/>
      <c r="E102" s="239"/>
      <c r="F102" s="267"/>
      <c r="G102" s="239"/>
      <c r="H102" s="239"/>
      <c r="I102" s="267"/>
      <c r="J102" s="238"/>
      <c r="K102" s="239"/>
      <c r="L102" s="267"/>
      <c r="M102" s="239"/>
      <c r="N102" s="239"/>
      <c r="O102" s="267"/>
      <c r="P102" s="228"/>
      <c r="Q102" s="228"/>
      <c r="R102" s="224"/>
      <c r="S102" s="224"/>
      <c r="T102" s="224"/>
      <c r="U102" s="224"/>
      <c r="V102" s="224"/>
      <c r="W102" s="223"/>
      <c r="X102" s="223"/>
      <c r="Y102" s="223"/>
      <c r="Z102" s="223"/>
    </row>
    <row r="103" spans="1:26" ht="15.75" x14ac:dyDescent="0.25">
      <c r="A103" s="1"/>
      <c r="B103" s="2"/>
      <c r="C103" s="17"/>
      <c r="D103" s="207"/>
      <c r="E103" s="240"/>
      <c r="F103" s="269"/>
      <c r="G103" s="240"/>
      <c r="H103" s="240"/>
      <c r="I103" s="269"/>
      <c r="J103" s="207"/>
      <c r="K103" s="240"/>
      <c r="L103" s="269"/>
      <c r="M103" s="240"/>
      <c r="N103" s="240"/>
      <c r="O103" s="269"/>
      <c r="P103" s="228"/>
      <c r="Q103" s="228"/>
      <c r="R103" s="224"/>
      <c r="S103" s="224"/>
      <c r="T103" s="224"/>
      <c r="U103" s="224"/>
      <c r="V103" s="224"/>
      <c r="W103" s="223"/>
      <c r="X103" s="223"/>
      <c r="Y103" s="223"/>
      <c r="Z103" s="223"/>
    </row>
    <row r="104" spans="1:26" ht="15.75" x14ac:dyDescent="0.25">
      <c r="A104" s="8" t="s">
        <v>69</v>
      </c>
      <c r="B104" s="9"/>
      <c r="C104" s="10" t="s">
        <v>70</v>
      </c>
      <c r="D104" s="238">
        <v>0</v>
      </c>
      <c r="E104" s="240"/>
      <c r="F104" s="269"/>
      <c r="G104" s="239">
        <v>0</v>
      </c>
      <c r="H104" s="240"/>
      <c r="I104" s="269"/>
      <c r="J104" s="238"/>
      <c r="K104" s="240"/>
      <c r="L104" s="269"/>
      <c r="M104" s="239"/>
      <c r="N104" s="240"/>
      <c r="O104" s="269"/>
      <c r="P104" s="228"/>
      <c r="Q104" s="228"/>
      <c r="R104" s="224"/>
      <c r="S104" s="224"/>
      <c r="T104" s="224"/>
      <c r="U104" s="224"/>
      <c r="V104" s="224"/>
      <c r="W104" s="223"/>
      <c r="X104" s="223"/>
      <c r="Y104" s="223"/>
      <c r="Z104" s="223"/>
    </row>
    <row r="105" spans="1:26" ht="15.75" x14ac:dyDescent="0.25">
      <c r="A105" s="1"/>
      <c r="B105" s="2"/>
      <c r="C105" s="10"/>
      <c r="D105" s="238"/>
      <c r="E105" s="239"/>
      <c r="F105" s="267"/>
      <c r="G105" s="239"/>
      <c r="H105" s="239"/>
      <c r="I105" s="267"/>
      <c r="J105" s="238"/>
      <c r="K105" s="239"/>
      <c r="L105" s="267"/>
      <c r="M105" s="239"/>
      <c r="N105" s="239"/>
      <c r="O105" s="267"/>
      <c r="P105" s="228"/>
      <c r="Q105" s="228"/>
      <c r="R105" s="224"/>
      <c r="S105" s="224"/>
      <c r="T105" s="224"/>
      <c r="U105" s="224"/>
      <c r="V105" s="224"/>
      <c r="W105" s="223"/>
      <c r="X105" s="223"/>
      <c r="Y105" s="223"/>
      <c r="Z105" s="223"/>
    </row>
    <row r="106" spans="1:26" ht="15.75" x14ac:dyDescent="0.25">
      <c r="A106" s="8" t="s">
        <v>71</v>
      </c>
      <c r="B106" s="9"/>
      <c r="C106" s="10" t="s">
        <v>72</v>
      </c>
      <c r="D106" s="238"/>
      <c r="E106" s="239"/>
      <c r="F106" s="267"/>
      <c r="G106" s="239"/>
      <c r="H106" s="239"/>
      <c r="I106" s="267"/>
      <c r="J106" s="238"/>
      <c r="K106" s="239"/>
      <c r="L106" s="267"/>
      <c r="M106" s="239"/>
      <c r="N106" s="239"/>
      <c r="O106" s="267"/>
      <c r="P106" s="228"/>
      <c r="Q106" s="228"/>
      <c r="R106" s="224"/>
      <c r="S106" s="224"/>
      <c r="T106" s="224"/>
      <c r="U106" s="224"/>
      <c r="V106" s="224"/>
      <c r="W106" s="223"/>
      <c r="X106" s="223"/>
      <c r="Y106" s="223"/>
      <c r="Z106" s="223"/>
    </row>
    <row r="107" spans="1:26" ht="15.75" x14ac:dyDescent="0.25">
      <c r="A107" s="11" t="s">
        <v>8</v>
      </c>
      <c r="B107" s="12"/>
      <c r="C107" s="13" t="s">
        <v>91</v>
      </c>
      <c r="D107" s="207">
        <v>48420554</v>
      </c>
      <c r="E107" s="240"/>
      <c r="F107" s="266">
        <f>D107+E107</f>
        <v>48420554</v>
      </c>
      <c r="G107" s="240">
        <v>1141117</v>
      </c>
      <c r="H107" s="240"/>
      <c r="I107" s="266">
        <f>G107+H107</f>
        <v>1141117</v>
      </c>
      <c r="J107" s="207">
        <v>50</v>
      </c>
      <c r="K107" s="240"/>
      <c r="L107" s="266">
        <f>J107+K107</f>
        <v>50</v>
      </c>
      <c r="M107" s="240">
        <v>50</v>
      </c>
      <c r="N107" s="240"/>
      <c r="O107" s="266">
        <f>M107+N107</f>
        <v>50</v>
      </c>
      <c r="P107" s="228"/>
      <c r="Q107" s="228"/>
      <c r="R107" s="224"/>
      <c r="S107" s="224"/>
      <c r="T107" s="224"/>
      <c r="U107" s="224"/>
      <c r="V107" s="224"/>
      <c r="W107" s="223"/>
      <c r="X107" s="223"/>
      <c r="Y107" s="223"/>
      <c r="Z107" s="223"/>
    </row>
    <row r="108" spans="1:26" ht="15.75" x14ac:dyDescent="0.25">
      <c r="A108" s="11" t="s">
        <v>9</v>
      </c>
      <c r="B108" s="12"/>
      <c r="C108" s="27" t="s">
        <v>92</v>
      </c>
      <c r="D108" s="246">
        <v>24210271</v>
      </c>
      <c r="E108" s="240"/>
      <c r="F108" s="266">
        <f>D108+E108</f>
        <v>24210271</v>
      </c>
      <c r="G108" s="247">
        <v>570553</v>
      </c>
      <c r="H108" s="240"/>
      <c r="I108" s="266">
        <f>G108+H108</f>
        <v>570553</v>
      </c>
      <c r="J108" s="246">
        <v>20</v>
      </c>
      <c r="K108" s="240"/>
      <c r="L108" s="266">
        <f>J108+K108</f>
        <v>20</v>
      </c>
      <c r="M108" s="247">
        <v>20</v>
      </c>
      <c r="N108" s="240"/>
      <c r="O108" s="266">
        <f>M108+N108</f>
        <v>20</v>
      </c>
      <c r="P108" s="228"/>
      <c r="Q108" s="228"/>
      <c r="R108" s="224"/>
      <c r="S108" s="224"/>
      <c r="T108" s="224"/>
      <c r="U108" s="224"/>
      <c r="V108" s="224"/>
      <c r="W108" s="223"/>
      <c r="X108" s="223"/>
      <c r="Y108" s="223"/>
      <c r="Z108" s="223"/>
    </row>
    <row r="109" spans="1:26" x14ac:dyDescent="0.25">
      <c r="A109" s="15"/>
      <c r="B109" s="16"/>
      <c r="C109" s="17"/>
      <c r="D109" s="207"/>
      <c r="E109" s="240"/>
      <c r="F109" s="269"/>
      <c r="G109" s="240"/>
      <c r="H109" s="240"/>
      <c r="I109" s="269"/>
      <c r="J109" s="207"/>
      <c r="K109" s="240"/>
      <c r="L109" s="269"/>
      <c r="M109" s="240"/>
      <c r="N109" s="240"/>
      <c r="O109" s="269"/>
      <c r="P109" s="228"/>
      <c r="Q109" s="228"/>
      <c r="R109" s="224"/>
      <c r="S109" s="224"/>
      <c r="T109" s="224"/>
      <c r="U109" s="224"/>
      <c r="V109" s="224"/>
      <c r="W109" s="223"/>
      <c r="X109" s="223"/>
      <c r="Y109" s="223"/>
      <c r="Z109" s="223"/>
    </row>
    <row r="110" spans="1:26" x14ac:dyDescent="0.25">
      <c r="A110" s="40"/>
      <c r="B110" s="41"/>
      <c r="C110" s="30"/>
      <c r="D110" s="244"/>
      <c r="E110" s="245"/>
      <c r="F110" s="270"/>
      <c r="G110" s="245"/>
      <c r="H110" s="245"/>
      <c r="I110" s="270"/>
      <c r="J110" s="244"/>
      <c r="K110" s="245"/>
      <c r="L110" s="270"/>
      <c r="M110" s="245"/>
      <c r="N110" s="245"/>
      <c r="O110" s="270"/>
      <c r="P110" s="228"/>
      <c r="Q110" s="228"/>
      <c r="R110" s="224"/>
      <c r="S110" s="224"/>
      <c r="T110" s="224"/>
      <c r="U110" s="224"/>
      <c r="V110" s="224"/>
      <c r="W110" s="223"/>
      <c r="X110" s="223"/>
      <c r="Y110" s="223"/>
      <c r="Z110" s="223"/>
    </row>
    <row r="111" spans="1:26" ht="15.75" x14ac:dyDescent="0.25">
      <c r="A111" s="8" t="s">
        <v>73</v>
      </c>
      <c r="B111" s="9"/>
      <c r="C111" s="42" t="s">
        <v>74</v>
      </c>
      <c r="D111" s="248"/>
      <c r="E111" s="249"/>
      <c r="F111" s="271"/>
      <c r="G111" s="249"/>
      <c r="H111" s="249"/>
      <c r="I111" s="271"/>
      <c r="J111" s="248"/>
      <c r="K111" s="249"/>
      <c r="L111" s="271"/>
      <c r="M111" s="249"/>
      <c r="N111" s="249"/>
      <c r="O111" s="271"/>
      <c r="P111" s="228"/>
      <c r="Q111" s="228"/>
      <c r="R111" s="224"/>
      <c r="S111" s="224"/>
      <c r="T111" s="224"/>
      <c r="U111" s="224"/>
      <c r="V111" s="224"/>
      <c r="W111" s="223"/>
      <c r="X111" s="223"/>
      <c r="Y111" s="223"/>
      <c r="Z111" s="223"/>
    </row>
    <row r="112" spans="1:26" ht="15.75" x14ac:dyDescent="0.25">
      <c r="A112" s="11"/>
      <c r="B112" s="12"/>
      <c r="C112" s="14" t="s">
        <v>75</v>
      </c>
      <c r="D112" s="232"/>
      <c r="E112" s="240"/>
      <c r="F112" s="269"/>
      <c r="G112" s="285"/>
      <c r="H112" s="240"/>
      <c r="I112" s="269"/>
      <c r="J112" s="207"/>
      <c r="K112" s="240"/>
      <c r="L112" s="269"/>
      <c r="M112" s="240"/>
      <c r="N112" s="240"/>
      <c r="O112" s="269"/>
      <c r="P112" s="228"/>
      <c r="Q112" s="228"/>
      <c r="R112" s="224"/>
      <c r="S112" s="224"/>
      <c r="T112" s="224"/>
      <c r="U112" s="224"/>
      <c r="V112" s="224"/>
      <c r="W112" s="223"/>
      <c r="X112" s="223"/>
      <c r="Y112" s="223"/>
      <c r="Z112" s="223"/>
    </row>
    <row r="113" spans="1:26" ht="15.75" x14ac:dyDescent="0.25">
      <c r="A113" s="11"/>
      <c r="B113" s="12"/>
      <c r="C113" s="13" t="s">
        <v>93</v>
      </c>
      <c r="D113" s="207">
        <v>1329409759795</v>
      </c>
      <c r="E113" s="240"/>
      <c r="F113" s="266">
        <f>D113+E113</f>
        <v>1329409759795</v>
      </c>
      <c r="G113" s="240">
        <v>194976711542</v>
      </c>
      <c r="H113" s="240"/>
      <c r="I113" s="266">
        <f>G113+H113</f>
        <v>194976711542</v>
      </c>
      <c r="J113" s="207">
        <v>16574014479</v>
      </c>
      <c r="K113" s="240"/>
      <c r="L113" s="266">
        <f>J113+K113</f>
        <v>16574014479</v>
      </c>
      <c r="M113" s="240">
        <v>26155287</v>
      </c>
      <c r="N113" s="240"/>
      <c r="O113" s="266">
        <f>M113+N113</f>
        <v>26155287</v>
      </c>
      <c r="P113" s="228"/>
      <c r="Q113" s="228"/>
      <c r="R113" s="224"/>
      <c r="S113" s="224"/>
      <c r="T113" s="224"/>
      <c r="U113" s="224"/>
      <c r="V113" s="224"/>
      <c r="W113" s="223"/>
      <c r="X113" s="223"/>
      <c r="Y113" s="223"/>
      <c r="Z113" s="223"/>
    </row>
    <row r="114" spans="1:26" ht="15.75" x14ac:dyDescent="0.25">
      <c r="A114" s="11"/>
      <c r="B114" s="12"/>
      <c r="C114" s="27" t="s">
        <v>135</v>
      </c>
      <c r="D114" s="250">
        <v>-304</v>
      </c>
      <c r="E114" s="240"/>
      <c r="F114" s="266">
        <f>D114+E114</f>
        <v>-304</v>
      </c>
      <c r="G114" s="251">
        <v>-304</v>
      </c>
      <c r="H114" s="240"/>
      <c r="I114" s="266">
        <f>G114+H114</f>
        <v>-304</v>
      </c>
      <c r="J114" s="250">
        <v>-304</v>
      </c>
      <c r="K114" s="240"/>
      <c r="L114" s="266">
        <f>J114+K114</f>
        <v>-304</v>
      </c>
      <c r="M114" s="251">
        <v>-304</v>
      </c>
      <c r="N114" s="240"/>
      <c r="O114" s="266">
        <f>M114+N114</f>
        <v>-304</v>
      </c>
      <c r="P114" s="228"/>
      <c r="Q114" s="228"/>
      <c r="R114" s="224"/>
      <c r="S114" s="224"/>
      <c r="T114" s="224"/>
      <c r="U114" s="224"/>
      <c r="V114" s="224"/>
      <c r="W114" s="223"/>
      <c r="X114" s="223"/>
      <c r="Y114" s="223"/>
      <c r="Z114" s="223"/>
    </row>
    <row r="115" spans="1:26" ht="15.75" x14ac:dyDescent="0.25">
      <c r="A115" s="43"/>
      <c r="B115" s="44"/>
      <c r="C115" s="27" t="s">
        <v>136</v>
      </c>
      <c r="D115" s="250">
        <v>-50943216</v>
      </c>
      <c r="E115" s="240"/>
      <c r="F115" s="266">
        <f>D115+E115</f>
        <v>-50943216</v>
      </c>
      <c r="G115" s="251">
        <v>-50943216</v>
      </c>
      <c r="H115" s="240"/>
      <c r="I115" s="266">
        <f>G115+H115</f>
        <v>-50943216</v>
      </c>
      <c r="J115" s="250">
        <v>-50943216</v>
      </c>
      <c r="K115" s="240"/>
      <c r="L115" s="266">
        <f>J115+K115</f>
        <v>-50943216</v>
      </c>
      <c r="M115" s="251">
        <v>-158506</v>
      </c>
      <c r="N115" s="240"/>
      <c r="O115" s="266">
        <f>M115+N115</f>
        <v>-158506</v>
      </c>
      <c r="P115" s="228"/>
      <c r="Q115" s="228"/>
      <c r="R115" s="224"/>
      <c r="S115" s="224"/>
      <c r="T115" s="224"/>
      <c r="U115" s="224"/>
      <c r="V115" s="224"/>
      <c r="W115" s="223"/>
      <c r="X115" s="223"/>
      <c r="Y115" s="223"/>
      <c r="Z115" s="223"/>
    </row>
    <row r="116" spans="1:26" ht="15.75" x14ac:dyDescent="0.25">
      <c r="A116" s="8" t="s">
        <v>76</v>
      </c>
      <c r="B116" s="9"/>
      <c r="C116" s="38"/>
      <c r="D116" s="238"/>
      <c r="E116" s="240"/>
      <c r="F116" s="269"/>
      <c r="G116" s="239"/>
      <c r="H116" s="240"/>
      <c r="I116" s="269"/>
      <c r="J116" s="238"/>
      <c r="K116" s="240"/>
      <c r="L116" s="269"/>
      <c r="M116" s="239"/>
      <c r="N116" s="240"/>
      <c r="O116" s="269"/>
      <c r="P116" s="228"/>
      <c r="Q116" s="228"/>
      <c r="R116" s="224"/>
      <c r="S116" s="224"/>
      <c r="T116" s="224"/>
      <c r="U116" s="224"/>
      <c r="V116" s="224"/>
      <c r="W116" s="223"/>
      <c r="X116" s="223"/>
      <c r="Y116" s="223"/>
      <c r="Z116" s="223"/>
    </row>
    <row r="117" spans="1:26" ht="15.75" thickBot="1" x14ac:dyDescent="0.3">
      <c r="A117" s="15"/>
      <c r="B117" s="16"/>
      <c r="C117" s="206" t="s">
        <v>175</v>
      </c>
      <c r="D117" s="207"/>
      <c r="E117" s="258">
        <f>E52</f>
        <v>-1421581817950</v>
      </c>
      <c r="F117" s="266">
        <f>D117+E117</f>
        <v>-1421581817950</v>
      </c>
      <c r="G117" s="240"/>
      <c r="H117" s="258">
        <f>H52</f>
        <v>-203860052326</v>
      </c>
      <c r="I117" s="266">
        <f>G117+H117</f>
        <v>-203860052326</v>
      </c>
      <c r="J117" s="207"/>
      <c r="K117" s="258">
        <f>K52</f>
        <v>-17198893697</v>
      </c>
      <c r="L117" s="266">
        <f>J117+K117</f>
        <v>-17198893697</v>
      </c>
      <c r="M117" s="240"/>
      <c r="N117" s="258">
        <f>N52</f>
        <v>-28963529</v>
      </c>
      <c r="O117" s="266">
        <f>M117+N117</f>
        <v>-28963529</v>
      </c>
      <c r="P117" s="228"/>
      <c r="Q117" s="228"/>
      <c r="R117" s="224"/>
      <c r="S117" s="224"/>
      <c r="T117" s="224"/>
      <c r="U117" s="224"/>
      <c r="V117" s="224"/>
      <c r="W117" s="223"/>
      <c r="X117" s="223"/>
      <c r="Y117" s="223"/>
      <c r="Z117" s="223"/>
    </row>
    <row r="118" spans="1:26" ht="18.75" thickBot="1" x14ac:dyDescent="0.3">
      <c r="A118" s="45"/>
      <c r="B118" s="46"/>
      <c r="C118" s="4" t="s">
        <v>77</v>
      </c>
      <c r="D118" s="291">
        <f t="shared" ref="D118:N118" si="23">SUM(D104:D117)</f>
        <v>1329431447100</v>
      </c>
      <c r="E118" s="292">
        <f>SUM(E104:E117)</f>
        <v>-1421581817950</v>
      </c>
      <c r="F118" s="309">
        <f>SUM(F104:F117)</f>
        <v>-92150370850</v>
      </c>
      <c r="G118" s="294">
        <f t="shared" si="23"/>
        <v>194927479692</v>
      </c>
      <c r="H118" s="292">
        <f t="shared" si="23"/>
        <v>-203860052326</v>
      </c>
      <c r="I118" s="309">
        <f>SUM(I104:I117)</f>
        <v>-8932572634</v>
      </c>
      <c r="J118" s="291">
        <f t="shared" si="23"/>
        <v>16523071029</v>
      </c>
      <c r="K118" s="292">
        <f t="shared" si="23"/>
        <v>-17198893697</v>
      </c>
      <c r="L118" s="309">
        <f>SUM(L104:L117)</f>
        <v>-675822668</v>
      </c>
      <c r="M118" s="294">
        <f t="shared" si="23"/>
        <v>25996547</v>
      </c>
      <c r="N118" s="292">
        <f t="shared" si="23"/>
        <v>-28963529</v>
      </c>
      <c r="O118" s="309">
        <f>SUM(O104:O117)</f>
        <v>-2966982</v>
      </c>
      <c r="P118" s="235"/>
      <c r="Q118" s="235"/>
      <c r="R118" s="224"/>
      <c r="S118" s="224"/>
      <c r="T118" s="224"/>
      <c r="U118" s="224"/>
      <c r="V118" s="224"/>
      <c r="W118" s="223"/>
      <c r="X118" s="223"/>
      <c r="Y118" s="223"/>
      <c r="Z118" s="223"/>
    </row>
    <row r="119" spans="1:26" ht="18" x14ac:dyDescent="0.25">
      <c r="A119" s="15"/>
      <c r="B119" s="16"/>
      <c r="C119" s="4"/>
      <c r="D119" s="252"/>
      <c r="E119" s="239"/>
      <c r="F119" s="267">
        <f>F118/45760</f>
        <v>-2013775.5867569931</v>
      </c>
      <c r="G119" s="239"/>
      <c r="H119" s="239"/>
      <c r="I119" s="267"/>
      <c r="J119" s="238"/>
      <c r="K119" s="239"/>
      <c r="L119" s="267"/>
      <c r="M119" s="239"/>
      <c r="N119" s="239"/>
      <c r="O119" s="267"/>
      <c r="P119" s="228"/>
      <c r="Q119" s="228"/>
      <c r="R119" s="224"/>
      <c r="S119" s="224"/>
      <c r="T119" s="224"/>
      <c r="U119" s="224"/>
      <c r="V119" s="224"/>
      <c r="W119" s="223"/>
      <c r="X119" s="223"/>
      <c r="Y119" s="223"/>
      <c r="Z119" s="223"/>
    </row>
    <row r="120" spans="1:26" ht="18.75" thickBot="1" x14ac:dyDescent="0.3">
      <c r="A120" s="45"/>
      <c r="B120" s="46"/>
      <c r="C120" s="4" t="s">
        <v>78</v>
      </c>
      <c r="D120" s="253">
        <f t="shared" ref="D120:M120" si="24">D98+D118</f>
        <v>2109040145320</v>
      </c>
      <c r="E120" s="253">
        <f t="shared" si="24"/>
        <v>-1421535136004</v>
      </c>
      <c r="F120" s="262">
        <f t="shared" si="24"/>
        <v>687458327370</v>
      </c>
      <c r="G120" s="254">
        <f t="shared" si="24"/>
        <v>302917278866</v>
      </c>
      <c r="H120" s="253">
        <f>H98+H118</f>
        <v>-203834607438</v>
      </c>
      <c r="I120" s="262">
        <f>I98+I118</f>
        <v>99057226540</v>
      </c>
      <c r="J120" s="253">
        <f t="shared" si="24"/>
        <v>27157994864</v>
      </c>
      <c r="K120" s="253">
        <f>K98+K118</f>
        <v>-17182300983</v>
      </c>
      <c r="L120" s="262">
        <f>L98+L118</f>
        <v>9959101167</v>
      </c>
      <c r="M120" s="254">
        <f t="shared" si="24"/>
        <v>58067569</v>
      </c>
      <c r="N120" s="253">
        <f>N98+N118</f>
        <v>-28418705</v>
      </c>
      <c r="O120" s="262">
        <f>O98+O118</f>
        <v>29104040</v>
      </c>
      <c r="P120" s="235"/>
      <c r="Q120" s="235"/>
      <c r="R120" s="224"/>
      <c r="S120" s="224"/>
      <c r="T120" s="224"/>
      <c r="U120" s="224"/>
      <c r="V120" s="224"/>
      <c r="W120" s="223"/>
      <c r="X120" s="223"/>
      <c r="Y120" s="223"/>
      <c r="Z120" s="223"/>
    </row>
    <row r="121" spans="1:26" x14ac:dyDescent="0.25">
      <c r="A121" s="32"/>
      <c r="B121" s="32"/>
      <c r="C121" s="32"/>
      <c r="D121" s="255"/>
      <c r="E121" s="255"/>
      <c r="F121" s="255"/>
      <c r="G121" s="255"/>
      <c r="H121" s="255"/>
      <c r="I121" s="255"/>
      <c r="J121" s="255"/>
      <c r="K121" s="255"/>
      <c r="L121" s="255"/>
      <c r="M121" s="255"/>
      <c r="N121" s="255"/>
      <c r="O121" s="228"/>
      <c r="P121" s="228"/>
      <c r="Q121" s="228"/>
      <c r="R121" s="224"/>
      <c r="S121" s="224"/>
      <c r="T121" s="224"/>
      <c r="U121" s="224"/>
      <c r="V121" s="224"/>
      <c r="W121" s="223"/>
      <c r="X121" s="223"/>
      <c r="Y121" s="223"/>
      <c r="Z121" s="223"/>
    </row>
    <row r="122" spans="1:26" x14ac:dyDescent="0.25">
      <c r="A122" s="32"/>
      <c r="B122" s="32"/>
      <c r="C122" s="32"/>
      <c r="D122" s="255"/>
      <c r="E122" s="255"/>
      <c r="F122" s="255"/>
      <c r="G122" s="255"/>
      <c r="H122" s="255"/>
      <c r="I122" s="255"/>
      <c r="J122" s="255"/>
      <c r="K122" s="255"/>
      <c r="L122" s="255"/>
      <c r="M122" s="255"/>
      <c r="N122" s="255"/>
      <c r="O122" s="228"/>
      <c r="P122" s="228"/>
      <c r="Q122" s="228"/>
      <c r="R122" s="224"/>
      <c r="S122" s="224"/>
      <c r="T122" s="224"/>
      <c r="U122" s="224"/>
      <c r="V122" s="224"/>
      <c r="W122" s="223"/>
      <c r="X122" s="223"/>
      <c r="Y122" s="223"/>
      <c r="Z122" s="223"/>
    </row>
    <row r="123" spans="1:26" x14ac:dyDescent="0.25">
      <c r="A123" s="32"/>
      <c r="B123" s="32"/>
      <c r="C123" s="32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28"/>
      <c r="P123" s="228"/>
      <c r="Q123" s="228"/>
      <c r="R123" s="224"/>
      <c r="S123" s="224"/>
      <c r="T123" s="224"/>
      <c r="U123" s="224"/>
      <c r="V123" s="224"/>
      <c r="W123" s="223"/>
      <c r="X123" s="223"/>
      <c r="Y123" s="223"/>
      <c r="Z123" s="223"/>
    </row>
  </sheetData>
  <sheetProtection algorithmName="SHA-512" hashValue="7SJxzrIfii62wHdJmKy5o369/VWwqyPQoPX3wERRlSiUs3YDfrAuKpxNRGsSf06h7sByFM+xMJMSDgWwCHkq4A==" saltValue="X9pYScvilLh0JZiD1SfZWA==" spinCount="100000" sheet="1" objects="1" scenarios="1"/>
  <sortState xmlns:xlrd2="http://schemas.microsoft.com/office/spreadsheetml/2017/richdata2" ref="F1:F5">
    <sortCondition descending="1" ref="F1:F5"/>
  </sortState>
  <mergeCells count="6">
    <mergeCell ref="J7:L7"/>
    <mergeCell ref="M7:O7"/>
    <mergeCell ref="J6:O6"/>
    <mergeCell ref="D7:F7"/>
    <mergeCell ref="G7:I7"/>
    <mergeCell ref="D6:I6"/>
  </mergeCells>
  <pageMargins left="0.7" right="0.7" top="0.75" bottom="0.75" header="0.3" footer="0.3"/>
  <pageSetup scale="80" orientation="portrait" horizontalDpi="300" verticalDpi="300" r:id="rId1"/>
  <colBreaks count="2" manualBreakCount="2">
    <brk id="4" max="122" man="1"/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E536-BB89-4B78-A920-10A53C0E153A}">
  <dimension ref="A1:F110"/>
  <sheetViews>
    <sheetView zoomScaleNormal="100" workbookViewId="0">
      <selection activeCell="A6" sqref="A6"/>
    </sheetView>
  </sheetViews>
  <sheetFormatPr baseColWidth="10" defaultRowHeight="15" x14ac:dyDescent="0.25"/>
  <cols>
    <col min="1" max="1" width="56.5703125" bestFit="1" customWidth="1"/>
    <col min="2" max="2" width="26.42578125" style="90" bestFit="1" customWidth="1"/>
    <col min="3" max="3" width="12.5703125" style="90" customWidth="1"/>
    <col min="4" max="4" width="15.42578125" bestFit="1" customWidth="1"/>
    <col min="5" max="5" width="21.7109375" bestFit="1" customWidth="1"/>
  </cols>
  <sheetData>
    <row r="1" spans="1:5" ht="18" x14ac:dyDescent="0.25">
      <c r="A1" s="59" t="s">
        <v>0</v>
      </c>
      <c r="B1" s="312"/>
      <c r="C1" s="312"/>
    </row>
    <row r="2" spans="1:5" ht="18" x14ac:dyDescent="0.25">
      <c r="A2" s="59" t="s">
        <v>198</v>
      </c>
      <c r="B2" s="312"/>
      <c r="C2" s="312"/>
    </row>
    <row r="3" spans="1:5" ht="18.75" thickBot="1" x14ac:dyDescent="0.3">
      <c r="A3" s="59" t="s">
        <v>95</v>
      </c>
      <c r="B3" s="313"/>
      <c r="C3" s="313"/>
      <c r="E3" s="517"/>
    </row>
    <row r="4" spans="1:5" ht="21" thickBot="1" x14ac:dyDescent="0.35">
      <c r="A4" s="3"/>
      <c r="B4" s="485" t="s">
        <v>199</v>
      </c>
      <c r="C4" s="324" t="s">
        <v>142</v>
      </c>
      <c r="E4" s="517"/>
    </row>
    <row r="5" spans="1:5" ht="18" x14ac:dyDescent="0.25">
      <c r="A5" s="7" t="s">
        <v>6</v>
      </c>
      <c r="B5" s="317"/>
      <c r="C5" s="475"/>
      <c r="E5" s="517"/>
    </row>
    <row r="6" spans="1:5" ht="18" x14ac:dyDescent="0.25">
      <c r="A6" s="4"/>
      <c r="B6" s="318"/>
      <c r="C6" s="475"/>
      <c r="E6" s="517"/>
    </row>
    <row r="7" spans="1:5" ht="15.75" x14ac:dyDescent="0.25">
      <c r="A7" s="10" t="s">
        <v>79</v>
      </c>
      <c r="B7" s="319"/>
      <c r="C7" s="476"/>
      <c r="E7" s="517"/>
    </row>
    <row r="8" spans="1:5" ht="15.75" x14ac:dyDescent="0.25">
      <c r="A8" s="13" t="s">
        <v>80</v>
      </c>
      <c r="B8" s="266">
        <v>43260383392</v>
      </c>
      <c r="C8" s="476">
        <f t="shared" ref="C8:C13" si="0">B8/$B$45</f>
        <v>6.2928008389251264E-2</v>
      </c>
      <c r="E8" s="517"/>
    </row>
    <row r="9" spans="1:5" ht="15.75" x14ac:dyDescent="0.25">
      <c r="A9" s="13" t="s">
        <v>10</v>
      </c>
      <c r="B9" s="266">
        <v>753786361</v>
      </c>
      <c r="C9" s="476">
        <f t="shared" si="0"/>
        <v>1.0964829881161674E-3</v>
      </c>
      <c r="E9" s="517"/>
    </row>
    <row r="10" spans="1:5" ht="15.75" x14ac:dyDescent="0.25">
      <c r="A10" s="13" t="s">
        <v>81</v>
      </c>
      <c r="B10" s="266">
        <v>24074537570</v>
      </c>
      <c r="C10" s="476">
        <f t="shared" si="0"/>
        <v>3.5019631898418675E-2</v>
      </c>
      <c r="E10" s="517"/>
    </row>
    <row r="11" spans="1:5" ht="15.75" x14ac:dyDescent="0.25">
      <c r="A11" s="14" t="s">
        <v>82</v>
      </c>
      <c r="B11" s="266">
        <v>219154909173</v>
      </c>
      <c r="C11" s="476">
        <f t="shared" si="0"/>
        <v>0.31879010035621791</v>
      </c>
      <c r="E11" s="517"/>
    </row>
    <row r="12" spans="1:5" ht="15.75" x14ac:dyDescent="0.25">
      <c r="A12" s="13" t="s">
        <v>14</v>
      </c>
      <c r="B12" s="266"/>
      <c r="C12" s="476">
        <f t="shared" si="0"/>
        <v>0</v>
      </c>
      <c r="E12" s="517"/>
    </row>
    <row r="13" spans="1:5" ht="15.75" x14ac:dyDescent="0.25">
      <c r="A13" s="14" t="s">
        <v>83</v>
      </c>
      <c r="B13" s="266">
        <v>16123501848</v>
      </c>
      <c r="C13" s="476">
        <f t="shared" si="0"/>
        <v>2.3453787969495491E-2</v>
      </c>
      <c r="E13" s="517"/>
    </row>
    <row r="14" spans="1:5" ht="16.5" thickBot="1" x14ac:dyDescent="0.3">
      <c r="A14" s="14" t="s">
        <v>16</v>
      </c>
      <c r="B14" s="266"/>
      <c r="C14" s="476"/>
      <c r="E14" s="517"/>
    </row>
    <row r="15" spans="1:5" ht="16.5" thickBot="1" x14ac:dyDescent="0.3">
      <c r="A15" s="10" t="s">
        <v>17</v>
      </c>
      <c r="B15" s="283">
        <v>303367118344</v>
      </c>
      <c r="C15" s="473">
        <f>SUM(C8:C13)</f>
        <v>0.4412880116014995</v>
      </c>
      <c r="E15" s="518">
        <f>B15/$E$44</f>
        <v>6629526.187587413</v>
      </c>
    </row>
    <row r="16" spans="1:5" x14ac:dyDescent="0.25">
      <c r="A16" s="167"/>
      <c r="B16" s="266"/>
      <c r="C16" s="476"/>
      <c r="D16" s="224"/>
      <c r="E16" s="519"/>
    </row>
    <row r="17" spans="1:5" ht="15.75" x14ac:dyDescent="0.25">
      <c r="A17" s="10" t="s">
        <v>19</v>
      </c>
      <c r="B17" s="266"/>
      <c r="C17" s="476"/>
      <c r="E17" s="519"/>
    </row>
    <row r="18" spans="1:5" ht="15.75" x14ac:dyDescent="0.25">
      <c r="A18" s="14" t="s">
        <v>84</v>
      </c>
      <c r="B18" s="266">
        <v>219443239004</v>
      </c>
      <c r="C18" s="476">
        <f>B18/$B$45</f>
        <v>0.31920951462399333</v>
      </c>
      <c r="E18" s="519"/>
    </row>
    <row r="19" spans="1:5" ht="15.75" x14ac:dyDescent="0.25">
      <c r="A19" s="14" t="s">
        <v>20</v>
      </c>
      <c r="B19" s="266">
        <v>0</v>
      </c>
      <c r="C19" s="476">
        <f>B19/$B$45</f>
        <v>0</v>
      </c>
      <c r="E19" s="519"/>
    </row>
    <row r="20" spans="1:5" ht="15.75" x14ac:dyDescent="0.25">
      <c r="A20" s="163" t="s">
        <v>200</v>
      </c>
      <c r="B20" s="266">
        <v>0</v>
      </c>
      <c r="C20" s="476">
        <f>B20/$B$45</f>
        <v>0</v>
      </c>
      <c r="E20" s="519"/>
    </row>
    <row r="21" spans="1:5" ht="16.5" thickBot="1" x14ac:dyDescent="0.3">
      <c r="A21" s="163" t="s">
        <v>201</v>
      </c>
      <c r="B21" s="266">
        <v>32091116219</v>
      </c>
      <c r="C21" s="476">
        <f>B21/$B$45</f>
        <v>4.6680816772953423E-2</v>
      </c>
      <c r="E21" s="519"/>
    </row>
    <row r="22" spans="1:5" ht="16.5" thickBot="1" x14ac:dyDescent="0.3">
      <c r="A22" s="10" t="s">
        <v>22</v>
      </c>
      <c r="B22" s="283">
        <v>251534355223</v>
      </c>
      <c r="C22" s="473">
        <f>SUM(C18:C21)</f>
        <v>0.36589033139694677</v>
      </c>
      <c r="D22" s="278"/>
      <c r="E22" s="520">
        <f>B22/$E$44</f>
        <v>5496817.2032998251</v>
      </c>
    </row>
    <row r="23" spans="1:5" x14ac:dyDescent="0.25">
      <c r="A23" s="167"/>
      <c r="B23" s="477"/>
      <c r="C23" s="478"/>
      <c r="E23" s="519"/>
    </row>
    <row r="24" spans="1:5" ht="15.75" thickBot="1" x14ac:dyDescent="0.3">
      <c r="A24" s="167"/>
      <c r="B24" s="477"/>
      <c r="C24" s="478"/>
      <c r="E24" s="519"/>
    </row>
    <row r="25" spans="1:5" ht="17.25" thickBot="1" x14ac:dyDescent="0.3">
      <c r="A25" s="18" t="s">
        <v>23</v>
      </c>
      <c r="B25" s="283">
        <v>554901473567</v>
      </c>
      <c r="C25" s="473">
        <f>C15+C22</f>
        <v>0.80717834299844626</v>
      </c>
      <c r="E25" s="518">
        <f>B25/$E$44</f>
        <v>12126343.390887238</v>
      </c>
    </row>
    <row r="26" spans="1:5" x14ac:dyDescent="0.25">
      <c r="A26" s="17"/>
      <c r="B26" s="266"/>
      <c r="C26" s="476"/>
      <c r="E26" s="519"/>
    </row>
    <row r="27" spans="1:5" ht="16.5" x14ac:dyDescent="0.25">
      <c r="A27" s="18" t="s">
        <v>25</v>
      </c>
      <c r="B27" s="266"/>
      <c r="C27" s="476"/>
      <c r="E27" s="519"/>
    </row>
    <row r="28" spans="1:5" x14ac:dyDescent="0.25">
      <c r="A28" s="17"/>
      <c r="B28" s="266"/>
      <c r="C28" s="476"/>
      <c r="E28" s="519"/>
    </row>
    <row r="29" spans="1:5" ht="15.75" x14ac:dyDescent="0.25">
      <c r="A29" s="10" t="s">
        <v>27</v>
      </c>
      <c r="B29" s="266"/>
      <c r="C29" s="476"/>
      <c r="E29" s="519"/>
    </row>
    <row r="30" spans="1:5" ht="16.5" thickBot="1" x14ac:dyDescent="0.3">
      <c r="A30" s="14" t="s">
        <v>28</v>
      </c>
      <c r="B30" s="266"/>
      <c r="C30" s="476"/>
      <c r="E30" s="519"/>
    </row>
    <row r="31" spans="1:5" ht="16.5" thickBot="1" x14ac:dyDescent="0.3">
      <c r="A31" s="10" t="s">
        <v>29</v>
      </c>
      <c r="B31" s="283"/>
      <c r="C31" s="473"/>
      <c r="E31" s="519"/>
    </row>
    <row r="32" spans="1:5" x14ac:dyDescent="0.25">
      <c r="A32" s="17"/>
      <c r="B32" s="266"/>
      <c r="C32" s="476"/>
      <c r="E32" s="519"/>
    </row>
    <row r="33" spans="1:5" ht="15.75" x14ac:dyDescent="0.25">
      <c r="A33" s="10" t="s">
        <v>31</v>
      </c>
      <c r="B33" s="266"/>
      <c r="C33" s="476"/>
      <c r="E33" s="519"/>
    </row>
    <row r="34" spans="1:5" ht="15.75" x14ac:dyDescent="0.25">
      <c r="A34" s="163" t="s">
        <v>86</v>
      </c>
      <c r="B34" s="472">
        <v>126094853512</v>
      </c>
      <c r="C34" s="479">
        <f>B34/$B$45</f>
        <v>0.18342181408202499</v>
      </c>
      <c r="E34" s="518">
        <f>B34/$E$44</f>
        <v>2755569.3512237761</v>
      </c>
    </row>
    <row r="35" spans="1:5" ht="15.75" x14ac:dyDescent="0.25">
      <c r="A35" s="13" t="s">
        <v>32</v>
      </c>
      <c r="B35" s="266">
        <v>0</v>
      </c>
      <c r="C35" s="476">
        <f t="shared" ref="C35:C39" si="1">B35/$B$45</f>
        <v>0</v>
      </c>
      <c r="E35" s="519"/>
    </row>
    <row r="36" spans="1:5" ht="15.75" x14ac:dyDescent="0.25">
      <c r="A36" s="14" t="s">
        <v>134</v>
      </c>
      <c r="B36" s="266">
        <v>1454921</v>
      </c>
      <c r="C36" s="476">
        <f t="shared" si="1"/>
        <v>2.1163770109034411E-6</v>
      </c>
      <c r="E36" s="519"/>
    </row>
    <row r="37" spans="1:5" ht="15.75" x14ac:dyDescent="0.25">
      <c r="A37" s="13" t="s">
        <v>33</v>
      </c>
      <c r="B37" s="266">
        <v>5229345794</v>
      </c>
      <c r="C37" s="476">
        <f t="shared" si="1"/>
        <v>7.6067822379951924E-3</v>
      </c>
      <c r="E37" s="519"/>
    </row>
    <row r="38" spans="1:5" ht="15.75" x14ac:dyDescent="0.25">
      <c r="A38" s="27" t="s">
        <v>34</v>
      </c>
      <c r="B38" s="266">
        <v>1356</v>
      </c>
      <c r="C38" s="476">
        <f t="shared" si="1"/>
        <v>1.9724831979090731E-9</v>
      </c>
      <c r="E38" s="519"/>
    </row>
    <row r="39" spans="1:5" ht="16.5" thickBot="1" x14ac:dyDescent="0.3">
      <c r="A39" s="27" t="s">
        <v>87</v>
      </c>
      <c r="B39" s="266">
        <v>1231198220</v>
      </c>
      <c r="C39" s="476">
        <f t="shared" si="1"/>
        <v>1.7909423320394973E-3</v>
      </c>
      <c r="E39" s="519"/>
    </row>
    <row r="40" spans="1:5" ht="16.5" thickBot="1" x14ac:dyDescent="0.3">
      <c r="A40" s="10" t="s">
        <v>36</v>
      </c>
      <c r="B40" s="283">
        <v>132556853803</v>
      </c>
      <c r="C40" s="473">
        <f>SUM(C34:C39)</f>
        <v>0.19282165700155376</v>
      </c>
      <c r="E40" s="519"/>
    </row>
    <row r="41" spans="1:5" ht="15.75" thickBot="1" x14ac:dyDescent="0.3">
      <c r="A41" s="30"/>
      <c r="B41" s="266"/>
      <c r="C41" s="476"/>
      <c r="E41" s="519"/>
    </row>
    <row r="42" spans="1:5" ht="17.25" thickBot="1" x14ac:dyDescent="0.3">
      <c r="A42" s="18" t="s">
        <v>37</v>
      </c>
      <c r="B42" s="283">
        <v>132556853803</v>
      </c>
      <c r="C42" s="473">
        <f>C31+C40</f>
        <v>0.19282165700155376</v>
      </c>
      <c r="E42" s="519"/>
    </row>
    <row r="43" spans="1:5" x14ac:dyDescent="0.25">
      <c r="A43" s="17"/>
      <c r="B43" s="266"/>
      <c r="C43" s="476"/>
      <c r="E43" s="519"/>
    </row>
    <row r="44" spans="1:5" ht="15.75" thickBot="1" x14ac:dyDescent="0.3">
      <c r="A44" s="17"/>
      <c r="B44" s="266"/>
      <c r="C44" s="476"/>
      <c r="D44" s="362" t="s">
        <v>219</v>
      </c>
      <c r="E44" s="521">
        <v>45760</v>
      </c>
    </row>
    <row r="45" spans="1:5" ht="18.75" thickBot="1" x14ac:dyDescent="0.3">
      <c r="A45" s="4" t="s">
        <v>38</v>
      </c>
      <c r="B45" s="261">
        <v>687458327370</v>
      </c>
      <c r="C45" s="510">
        <f>C25+C42</f>
        <v>1</v>
      </c>
      <c r="E45" s="518">
        <f>B45/$E$44</f>
        <v>15023127.783435315</v>
      </c>
    </row>
    <row r="46" spans="1:5" ht="15.75" thickTop="1" x14ac:dyDescent="0.25">
      <c r="A46" s="167"/>
      <c r="B46" s="477"/>
      <c r="C46" s="512"/>
    </row>
    <row r="47" spans="1:5" ht="20.25" x14ac:dyDescent="0.3">
      <c r="A47" s="34" t="s">
        <v>39</v>
      </c>
      <c r="B47" s="238"/>
      <c r="C47" s="513"/>
      <c r="E47" s="487"/>
    </row>
    <row r="48" spans="1:5" ht="18" x14ac:dyDescent="0.25">
      <c r="A48" s="4"/>
      <c r="B48" s="238"/>
      <c r="C48" s="513"/>
      <c r="E48" s="487"/>
    </row>
    <row r="49" spans="1:6" ht="18" x14ac:dyDescent="0.25">
      <c r="A49" s="4" t="s">
        <v>40</v>
      </c>
      <c r="B49" s="238"/>
      <c r="C49" s="513"/>
      <c r="E49" s="487"/>
    </row>
    <row r="50" spans="1:6" ht="18" x14ac:dyDescent="0.25">
      <c r="A50" s="4"/>
      <c r="B50" s="238"/>
      <c r="C50" s="513"/>
      <c r="E50" s="487"/>
    </row>
    <row r="51" spans="1:6" ht="15.75" x14ac:dyDescent="0.25">
      <c r="A51" s="10" t="s">
        <v>41</v>
      </c>
      <c r="B51" s="238"/>
      <c r="C51" s="513"/>
      <c r="E51" s="487"/>
    </row>
    <row r="52" spans="1:6" ht="15.75" x14ac:dyDescent="0.25">
      <c r="A52" s="13" t="s">
        <v>42</v>
      </c>
      <c r="B52" s="225">
        <v>1671059135</v>
      </c>
      <c r="C52" s="514">
        <f>B52/$B$102</f>
        <v>2.4307788101032221E-3</v>
      </c>
      <c r="E52" s="487"/>
    </row>
    <row r="53" spans="1:6" ht="15.75" x14ac:dyDescent="0.25">
      <c r="A53" s="14" t="s">
        <v>43</v>
      </c>
      <c r="B53" s="225">
        <v>0</v>
      </c>
      <c r="C53" s="514">
        <f>B53/$B$102</f>
        <v>0</v>
      </c>
      <c r="E53" s="487"/>
    </row>
    <row r="54" spans="1:6" ht="15.75" x14ac:dyDescent="0.25">
      <c r="A54" s="14" t="s">
        <v>44</v>
      </c>
      <c r="B54" s="225">
        <v>62386968515</v>
      </c>
      <c r="C54" s="514">
        <f>B54/$B$102</f>
        <v>9.0750182274572155E-2</v>
      </c>
      <c r="E54" s="487"/>
    </row>
    <row r="55" spans="1:6" ht="16.5" thickBot="1" x14ac:dyDescent="0.3">
      <c r="A55" s="14" t="s">
        <v>45</v>
      </c>
      <c r="B55" s="225">
        <v>32967458183</v>
      </c>
      <c r="C55" s="515">
        <f>B55/$B$102</f>
        <v>4.7955573262343273E-2</v>
      </c>
      <c r="E55" s="487"/>
    </row>
    <row r="56" spans="1:6" ht="16.5" thickBot="1" x14ac:dyDescent="0.3">
      <c r="A56" s="10" t="s">
        <v>46</v>
      </c>
      <c r="B56" s="293">
        <v>97025485833</v>
      </c>
      <c r="C56" s="511">
        <f>SUM(C52:C55)</f>
        <v>0.14113653434701867</v>
      </c>
      <c r="E56" s="487"/>
    </row>
    <row r="57" spans="1:6" x14ac:dyDescent="0.25">
      <c r="A57" s="22"/>
      <c r="B57" s="268"/>
      <c r="C57" s="481"/>
      <c r="E57" s="487"/>
    </row>
    <row r="58" spans="1:6" ht="15.75" x14ac:dyDescent="0.25">
      <c r="A58" s="10" t="s">
        <v>88</v>
      </c>
      <c r="B58" s="267"/>
      <c r="C58" s="480"/>
      <c r="E58" s="487"/>
    </row>
    <row r="59" spans="1:6" ht="15.75" x14ac:dyDescent="0.25">
      <c r="A59" s="14" t="s">
        <v>47</v>
      </c>
      <c r="B59" s="266">
        <v>219442849954</v>
      </c>
      <c r="C59" s="476">
        <f>B59/$B$102</f>
        <v>0.3192089486987808</v>
      </c>
      <c r="E59" s="487"/>
    </row>
    <row r="60" spans="1:6" ht="15.75" x14ac:dyDescent="0.25">
      <c r="A60" s="14" t="s">
        <v>48</v>
      </c>
      <c r="B60" s="266">
        <v>90317105148</v>
      </c>
      <c r="C60" s="476">
        <f>B60/$B$102</f>
        <v>0.13137829822139899</v>
      </c>
      <c r="E60" s="487"/>
    </row>
    <row r="61" spans="1:6" ht="15.75" x14ac:dyDescent="0.25">
      <c r="A61" s="14" t="s">
        <v>49</v>
      </c>
      <c r="B61" s="266">
        <v>160933327387</v>
      </c>
      <c r="C61" s="476">
        <f>B61/$B$102</f>
        <v>0.23409902968617813</v>
      </c>
      <c r="E61" s="487"/>
    </row>
    <row r="62" spans="1:6" ht="16.5" thickBot="1" x14ac:dyDescent="0.3">
      <c r="A62" s="14" t="s">
        <v>50</v>
      </c>
      <c r="B62" s="266">
        <v>135948074451</v>
      </c>
      <c r="C62" s="476">
        <f>B62/$B$102</f>
        <v>0.19775464059195372</v>
      </c>
      <c r="E62" s="487"/>
    </row>
    <row r="63" spans="1:6" ht="16.5" thickBot="1" x14ac:dyDescent="0.3">
      <c r="A63" s="10" t="s">
        <v>51</v>
      </c>
      <c r="B63" s="293">
        <v>606641356940</v>
      </c>
      <c r="C63" s="474">
        <f>SUM(C59:C62)</f>
        <v>0.88244091719831164</v>
      </c>
      <c r="E63" s="487"/>
    </row>
    <row r="64" spans="1:6" ht="15.75" thickBot="1" x14ac:dyDescent="0.3">
      <c r="A64" s="17"/>
      <c r="B64" s="266"/>
      <c r="C64" s="476"/>
      <c r="E64" s="489"/>
      <c r="F64" s="47"/>
    </row>
    <row r="65" spans="1:6" ht="17.25" thickBot="1" x14ac:dyDescent="0.3">
      <c r="A65" s="18" t="s">
        <v>52</v>
      </c>
      <c r="B65" s="293">
        <v>703666842773</v>
      </c>
      <c r="C65" s="474">
        <f>C56+C63</f>
        <v>1.0235774515453304</v>
      </c>
      <c r="E65" s="490"/>
      <c r="F65" s="31"/>
    </row>
    <row r="66" spans="1:6" x14ac:dyDescent="0.25">
      <c r="A66" s="17"/>
      <c r="B66" s="269"/>
      <c r="C66" s="482"/>
      <c r="E66" s="490"/>
      <c r="F66" s="53"/>
    </row>
    <row r="67" spans="1:6" ht="16.5" x14ac:dyDescent="0.25">
      <c r="A67" s="18" t="s">
        <v>53</v>
      </c>
      <c r="B67" s="267"/>
      <c r="C67" s="480"/>
      <c r="E67" s="489"/>
      <c r="F67" s="211"/>
    </row>
    <row r="68" spans="1:6" ht="18" x14ac:dyDescent="0.25">
      <c r="A68" s="4"/>
      <c r="B68" s="267"/>
      <c r="C68" s="480"/>
      <c r="E68" s="487"/>
    </row>
    <row r="69" spans="1:6" ht="15.75" x14ac:dyDescent="0.25">
      <c r="A69" s="10" t="s">
        <v>89</v>
      </c>
      <c r="B69" s="267"/>
      <c r="C69" s="480"/>
      <c r="E69" s="487"/>
    </row>
    <row r="70" spans="1:6" ht="15.75" x14ac:dyDescent="0.25">
      <c r="A70" s="13" t="s">
        <v>54</v>
      </c>
      <c r="B70" s="266">
        <v>3756124096</v>
      </c>
      <c r="C70" s="476">
        <f>B70/$B$102</f>
        <v>5.4637844163874672E-3</v>
      </c>
      <c r="E70" s="487"/>
    </row>
    <row r="71" spans="1:6" ht="15.75" x14ac:dyDescent="0.25">
      <c r="A71" s="14" t="s">
        <v>55</v>
      </c>
      <c r="B71" s="266">
        <v>27889929427</v>
      </c>
      <c r="C71" s="476">
        <f>B71/$B$102</f>
        <v>4.05696291929405E-2</v>
      </c>
      <c r="E71" s="487"/>
    </row>
    <row r="72" spans="1:6" ht="16.5" thickBot="1" x14ac:dyDescent="0.3">
      <c r="A72" s="13" t="s">
        <v>56</v>
      </c>
      <c r="B72" s="266">
        <v>35695642</v>
      </c>
      <c r="C72" s="476">
        <f>B72/$B$102</f>
        <v>5.192408118257922E-5</v>
      </c>
      <c r="E72" s="487"/>
    </row>
    <row r="73" spans="1:6" ht="16.5" thickBot="1" x14ac:dyDescent="0.3">
      <c r="A73" s="10" t="s">
        <v>57</v>
      </c>
      <c r="B73" s="293">
        <v>31681749165</v>
      </c>
      <c r="C73" s="474">
        <f>SUM(C70:C72)</f>
        <v>4.6085337690510542E-2</v>
      </c>
      <c r="E73" s="487"/>
    </row>
    <row r="74" spans="1:6" x14ac:dyDescent="0.25">
      <c r="A74" s="17"/>
      <c r="B74" s="266"/>
      <c r="C74" s="476"/>
      <c r="E74" s="487"/>
    </row>
    <row r="75" spans="1:6" ht="15.75" x14ac:dyDescent="0.25">
      <c r="A75" s="10" t="s">
        <v>90</v>
      </c>
      <c r="B75" s="266"/>
      <c r="C75" s="476"/>
      <c r="E75" s="487"/>
    </row>
    <row r="76" spans="1:6" ht="15.75" x14ac:dyDescent="0.25">
      <c r="A76" s="14" t="s">
        <v>58</v>
      </c>
      <c r="B76" s="266">
        <v>0</v>
      </c>
      <c r="C76" s="476">
        <f>B76/$B$102</f>
        <v>0</v>
      </c>
      <c r="E76" s="487"/>
    </row>
    <row r="77" spans="1:6" ht="15.75" x14ac:dyDescent="0.25">
      <c r="A77" s="13" t="s">
        <v>59</v>
      </c>
      <c r="B77" s="266">
        <v>10313159521</v>
      </c>
      <c r="C77" s="476">
        <f>B77/$B$102</f>
        <v>1.5001868637557878E-2</v>
      </c>
      <c r="E77" s="487"/>
    </row>
    <row r="78" spans="1:6" ht="15.75" x14ac:dyDescent="0.25">
      <c r="A78" s="14" t="s">
        <v>60</v>
      </c>
      <c r="B78" s="266">
        <v>33930320416</v>
      </c>
      <c r="C78" s="476">
        <f>B78/$B$102</f>
        <v>4.9356185044418278E-2</v>
      </c>
      <c r="E78" s="487"/>
    </row>
    <row r="79" spans="1:6" ht="16.5" thickBot="1" x14ac:dyDescent="0.3">
      <c r="A79" s="14" t="s">
        <v>61</v>
      </c>
      <c r="B79" s="266">
        <v>16626345</v>
      </c>
      <c r="C79" s="476">
        <f>B79/$B$102</f>
        <v>2.4185240527389032E-5</v>
      </c>
      <c r="E79" s="487"/>
    </row>
    <row r="80" spans="1:6" ht="16.5" thickBot="1" x14ac:dyDescent="0.3">
      <c r="A80" s="10" t="s">
        <v>62</v>
      </c>
      <c r="B80" s="293">
        <v>44260106282</v>
      </c>
      <c r="C80" s="474">
        <f>SUM(C76:C79)</f>
        <v>6.438223892250354E-2</v>
      </c>
      <c r="E80" s="487"/>
    </row>
    <row r="81" spans="1:6" ht="15.75" thickBot="1" x14ac:dyDescent="0.3">
      <c r="A81" s="17"/>
      <c r="B81" s="269"/>
      <c r="C81" s="482"/>
      <c r="E81" s="487"/>
    </row>
    <row r="82" spans="1:6" ht="17.25" thickBot="1" x14ac:dyDescent="0.3">
      <c r="A82" s="18" t="s">
        <v>63</v>
      </c>
      <c r="B82" s="293">
        <v>75941855447</v>
      </c>
      <c r="C82" s="474">
        <f>C73+C80</f>
        <v>0.11046757661301408</v>
      </c>
      <c r="E82" s="487"/>
    </row>
    <row r="83" spans="1:6" ht="15.75" thickBot="1" x14ac:dyDescent="0.3">
      <c r="A83" s="17"/>
      <c r="B83" s="269"/>
      <c r="C83" s="482"/>
      <c r="E83" s="487"/>
    </row>
    <row r="84" spans="1:6" ht="18.75" thickBot="1" x14ac:dyDescent="0.3">
      <c r="A84" s="4" t="s">
        <v>64</v>
      </c>
      <c r="B84" s="293">
        <v>779608698220</v>
      </c>
      <c r="C84" s="474">
        <f>C65+C82</f>
        <v>1.1340450281583445</v>
      </c>
      <c r="E84" s="487"/>
    </row>
    <row r="85" spans="1:6" x14ac:dyDescent="0.25">
      <c r="A85" s="17"/>
      <c r="B85" s="269"/>
      <c r="C85" s="482"/>
      <c r="E85" s="487"/>
    </row>
    <row r="86" spans="1:6" ht="18" x14ac:dyDescent="0.25">
      <c r="A86" s="39" t="s">
        <v>68</v>
      </c>
      <c r="B86" s="267"/>
      <c r="C86" s="480"/>
      <c r="E86" s="487"/>
    </row>
    <row r="87" spans="1:6" x14ac:dyDescent="0.25">
      <c r="A87" s="17"/>
      <c r="B87" s="269"/>
      <c r="C87" s="482"/>
      <c r="E87" s="487"/>
    </row>
    <row r="88" spans="1:6" ht="15.75" x14ac:dyDescent="0.25">
      <c r="A88" s="10" t="s">
        <v>70</v>
      </c>
      <c r="B88" s="269"/>
      <c r="C88" s="482"/>
      <c r="E88" s="487"/>
    </row>
    <row r="89" spans="1:6" ht="15.75" x14ac:dyDescent="0.25">
      <c r="A89" s="10"/>
      <c r="B89" s="267"/>
      <c r="C89" s="480"/>
      <c r="E89" s="487"/>
    </row>
    <row r="90" spans="1:6" ht="15.75" x14ac:dyDescent="0.25">
      <c r="A90" s="10" t="s">
        <v>72</v>
      </c>
      <c r="B90" s="267"/>
      <c r="C90" s="480"/>
      <c r="E90" s="487"/>
    </row>
    <row r="91" spans="1:6" ht="15.75" x14ac:dyDescent="0.25">
      <c r="A91" s="13" t="s">
        <v>91</v>
      </c>
      <c r="B91" s="266">
        <v>48420554</v>
      </c>
      <c r="C91" s="476">
        <f>B91/$B$102</f>
        <v>7.0434166075552328E-5</v>
      </c>
      <c r="E91" s="487"/>
    </row>
    <row r="92" spans="1:6" ht="15.75" x14ac:dyDescent="0.25">
      <c r="A92" s="27" t="s">
        <v>92</v>
      </c>
      <c r="B92" s="266">
        <v>24210271</v>
      </c>
      <c r="C92" s="476">
        <f>B92/$B$102</f>
        <v>3.5217074309974405E-5</v>
      </c>
      <c r="E92" s="487"/>
    </row>
    <row r="93" spans="1:6" x14ac:dyDescent="0.25">
      <c r="A93" s="30"/>
      <c r="B93" s="270"/>
      <c r="C93" s="476"/>
      <c r="E93" s="487"/>
    </row>
    <row r="94" spans="1:6" ht="15.75" x14ac:dyDescent="0.25">
      <c r="A94" s="42" t="s">
        <v>74</v>
      </c>
      <c r="B94" s="271"/>
      <c r="C94" s="483"/>
      <c r="E94" s="491"/>
      <c r="F94" s="63"/>
    </row>
    <row r="95" spans="1:6" ht="15.75" x14ac:dyDescent="0.25">
      <c r="A95" s="14" t="s">
        <v>75</v>
      </c>
      <c r="B95" s="269"/>
      <c r="C95" s="482"/>
      <c r="E95" s="487"/>
    </row>
    <row r="96" spans="1:6" ht="15.75" x14ac:dyDescent="0.25">
      <c r="A96" s="13" t="s">
        <v>93</v>
      </c>
      <c r="B96" s="266">
        <v>1329409759795</v>
      </c>
      <c r="C96" s="476">
        <f t="shared" ref="C96:C100" si="2">B96/$B$102</f>
        <v>1.9338041403628128</v>
      </c>
      <c r="E96" s="487"/>
    </row>
    <row r="97" spans="1:5" ht="15.75" x14ac:dyDescent="0.25">
      <c r="A97" s="27" t="s">
        <v>135</v>
      </c>
      <c r="B97" s="266">
        <v>-304</v>
      </c>
      <c r="C97" s="476">
        <f t="shared" si="2"/>
        <v>-4.4220862254008717E-10</v>
      </c>
      <c r="E97" s="487"/>
    </row>
    <row r="98" spans="1:5" ht="15.75" x14ac:dyDescent="0.25">
      <c r="A98" s="27" t="s">
        <v>136</v>
      </c>
      <c r="B98" s="266">
        <v>-50943216</v>
      </c>
      <c r="C98" s="476">
        <f t="shared" si="2"/>
        <v>-7.410371504974384E-5</v>
      </c>
      <c r="E98" s="487"/>
    </row>
    <row r="99" spans="1:5" ht="15.75" x14ac:dyDescent="0.25">
      <c r="A99" s="38"/>
      <c r="B99" s="269"/>
      <c r="C99" s="482"/>
      <c r="E99" s="487"/>
    </row>
    <row r="100" spans="1:5" ht="15.75" thickBot="1" x14ac:dyDescent="0.3">
      <c r="A100" s="206" t="s">
        <v>175</v>
      </c>
      <c r="B100" s="266">
        <v>-1421581817950</v>
      </c>
      <c r="C100" s="476">
        <f t="shared" si="2"/>
        <v>-2.0678807156042844</v>
      </c>
      <c r="E100" s="487"/>
    </row>
    <row r="101" spans="1:5" ht="18.75" thickBot="1" x14ac:dyDescent="0.3">
      <c r="A101" s="4" t="s">
        <v>77</v>
      </c>
      <c r="B101" s="292">
        <v>-92150370850</v>
      </c>
      <c r="C101" s="484">
        <f>SUM(C91:C100)</f>
        <v>-0.13404502815834474</v>
      </c>
      <c r="D101" s="516"/>
      <c r="E101" s="492">
        <f>B101/$E$44</f>
        <v>-2013775.5867569931</v>
      </c>
    </row>
    <row r="102" spans="1:5" ht="18.75" thickBot="1" x14ac:dyDescent="0.3">
      <c r="A102" s="4" t="s">
        <v>78</v>
      </c>
      <c r="B102" s="262">
        <v>687458327370</v>
      </c>
      <c r="C102" s="474">
        <f>C84+C101</f>
        <v>0.99999999999999978</v>
      </c>
    </row>
    <row r="103" spans="1:5" x14ac:dyDescent="0.25">
      <c r="A103" s="32"/>
      <c r="B103"/>
      <c r="C103" s="471"/>
    </row>
    <row r="104" spans="1:5" x14ac:dyDescent="0.25">
      <c r="A104" s="32"/>
      <c r="B104"/>
      <c r="C104" s="471"/>
    </row>
    <row r="105" spans="1:5" x14ac:dyDescent="0.25">
      <c r="A105" s="32"/>
      <c r="B105"/>
      <c r="C105" s="471"/>
    </row>
    <row r="106" spans="1:5" x14ac:dyDescent="0.25">
      <c r="B106"/>
      <c r="C106" s="471"/>
    </row>
    <row r="107" spans="1:5" x14ac:dyDescent="0.25">
      <c r="B107"/>
      <c r="C107" s="471"/>
    </row>
    <row r="108" spans="1:5" x14ac:dyDescent="0.25">
      <c r="B108"/>
      <c r="C108" s="471"/>
    </row>
    <row r="109" spans="1:5" x14ac:dyDescent="0.25">
      <c r="C109" s="471"/>
    </row>
    <row r="110" spans="1:5" x14ac:dyDescent="0.25">
      <c r="C110" s="471"/>
    </row>
  </sheetData>
  <sheetProtection algorithmName="SHA-512" hashValue="lpV56E4h3bWRabd/d3j1RRkc5kGtH2b3gysU8lNcLXWgYoXtJlw9Zz7kXAtX7Nn8ex6hXmlrkr9byl9ii/bBDg==" saltValue="OWLIor7/UJHpr7E+ViU7PA==" spinCount="100000" sheet="1" objects="1" scenarios="1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C44E-FEBB-45F1-98A7-2858EEA93783}">
  <dimension ref="A1:K78"/>
  <sheetViews>
    <sheetView topLeftCell="D18" zoomScaleNormal="100" workbookViewId="0">
      <selection activeCell="A4" sqref="A4:XFD6"/>
    </sheetView>
  </sheetViews>
  <sheetFormatPr baseColWidth="10" defaultRowHeight="15" x14ac:dyDescent="0.25"/>
  <cols>
    <col min="1" max="1" width="56.5703125" bestFit="1" customWidth="1"/>
    <col min="2" max="2" width="17" bestFit="1" customWidth="1"/>
    <col min="3" max="3" width="11.42578125" style="90"/>
    <col min="4" max="4" width="56.5703125" bestFit="1" customWidth="1"/>
    <col min="5" max="5" width="18.85546875" customWidth="1"/>
    <col min="6" max="6" width="11.42578125" style="90"/>
    <col min="7" max="7" width="11.42578125" customWidth="1"/>
    <col min="8" max="8" width="35.7109375" customWidth="1"/>
    <col min="9" max="9" width="19.140625" customWidth="1"/>
    <col min="10" max="10" width="15.28515625" bestFit="1" customWidth="1"/>
    <col min="11" max="11" width="21.7109375" customWidth="1"/>
  </cols>
  <sheetData>
    <row r="1" spans="1:6" ht="18" x14ac:dyDescent="0.25">
      <c r="A1" s="59" t="s">
        <v>0</v>
      </c>
      <c r="B1" s="31"/>
      <c r="C1" s="312"/>
    </row>
    <row r="2" spans="1:6" ht="18" x14ac:dyDescent="0.25">
      <c r="A2" s="59" t="s">
        <v>198</v>
      </c>
      <c r="B2" s="31"/>
      <c r="C2" s="312"/>
    </row>
    <row r="3" spans="1:6" ht="18.75" x14ac:dyDescent="0.3">
      <c r="A3" s="321" t="s">
        <v>95</v>
      </c>
      <c r="B3" s="32"/>
      <c r="C3" s="313"/>
    </row>
    <row r="4" spans="1:6" x14ac:dyDescent="0.25">
      <c r="B4" s="314"/>
    </row>
    <row r="5" spans="1:6" x14ac:dyDescent="0.25">
      <c r="A5" s="32"/>
      <c r="B5" s="314"/>
    </row>
    <row r="6" spans="1:6" ht="18" x14ac:dyDescent="0.25">
      <c r="A6" s="33"/>
      <c r="B6" s="315"/>
    </row>
    <row r="7" spans="1:6" ht="15.75" thickBot="1" x14ac:dyDescent="0.3">
      <c r="A7" s="16"/>
      <c r="B7" s="316"/>
    </row>
    <row r="8" spans="1:6" ht="38.25" thickBot="1" x14ac:dyDescent="0.35">
      <c r="A8" s="323" t="s">
        <v>4</v>
      </c>
      <c r="B8" s="322" t="s">
        <v>199</v>
      </c>
      <c r="C8" s="345" t="s">
        <v>142</v>
      </c>
      <c r="D8" s="346" t="s">
        <v>39</v>
      </c>
      <c r="E8" s="350" t="s">
        <v>199</v>
      </c>
      <c r="F8" s="324" t="s">
        <v>142</v>
      </c>
    </row>
    <row r="9" spans="1:6" ht="18" x14ac:dyDescent="0.25">
      <c r="A9" s="325"/>
      <c r="B9" s="318"/>
      <c r="C9" s="332"/>
      <c r="D9" s="325"/>
      <c r="E9" s="238"/>
      <c r="F9" s="351"/>
    </row>
    <row r="10" spans="1:6" ht="18" x14ac:dyDescent="0.25">
      <c r="A10" s="326" t="s">
        <v>6</v>
      </c>
      <c r="B10" s="317"/>
      <c r="C10" s="332"/>
      <c r="D10" s="325" t="s">
        <v>40</v>
      </c>
      <c r="E10" s="238"/>
      <c r="F10" s="352"/>
    </row>
    <row r="11" spans="1:6" ht="18" x14ac:dyDescent="0.25">
      <c r="A11" s="325"/>
      <c r="B11" s="318"/>
      <c r="C11" s="332"/>
      <c r="D11" s="325"/>
      <c r="E11" s="238"/>
      <c r="F11" s="352"/>
    </row>
    <row r="12" spans="1:6" ht="15.75" x14ac:dyDescent="0.25">
      <c r="A12" s="327" t="s">
        <v>79</v>
      </c>
      <c r="B12" s="319"/>
      <c r="C12" s="332"/>
      <c r="D12" s="327" t="s">
        <v>41</v>
      </c>
      <c r="E12" s="238"/>
      <c r="F12" s="352"/>
    </row>
    <row r="13" spans="1:6" ht="15.75" x14ac:dyDescent="0.25">
      <c r="A13" s="328" t="s">
        <v>80</v>
      </c>
      <c r="B13" s="266">
        <v>43260383392</v>
      </c>
      <c r="C13" s="359">
        <f>B13/$B$52</f>
        <v>6.2928008389251264E-2</v>
      </c>
      <c r="D13" s="328" t="s">
        <v>42</v>
      </c>
      <c r="E13" s="225">
        <v>1671059135</v>
      </c>
      <c r="F13" s="353">
        <f>E13/$B$52</f>
        <v>2.4307788101032221E-3</v>
      </c>
    </row>
    <row r="14" spans="1:6" ht="15.75" x14ac:dyDescent="0.25">
      <c r="A14" s="328" t="s">
        <v>10</v>
      </c>
      <c r="B14" s="266">
        <v>753786361</v>
      </c>
      <c r="C14" s="359">
        <f t="shared" ref="C14:C20" si="0">B14/$B$52</f>
        <v>1.0964829881161674E-3</v>
      </c>
      <c r="D14" s="329" t="s">
        <v>43</v>
      </c>
      <c r="E14" s="225">
        <v>0</v>
      </c>
      <c r="F14" s="353">
        <f>E14/$B$52</f>
        <v>0</v>
      </c>
    </row>
    <row r="15" spans="1:6" ht="15.75" x14ac:dyDescent="0.25">
      <c r="A15" s="328" t="s">
        <v>81</v>
      </c>
      <c r="B15" s="266">
        <v>24074537570</v>
      </c>
      <c r="C15" s="359">
        <f t="shared" si="0"/>
        <v>3.5019631898418675E-2</v>
      </c>
      <c r="D15" s="329" t="s">
        <v>44</v>
      </c>
      <c r="E15" s="225">
        <v>62386968515</v>
      </c>
      <c r="F15" s="353">
        <f>E15/$B$52</f>
        <v>9.0750182274572155E-2</v>
      </c>
    </row>
    <row r="16" spans="1:6" ht="16.5" thickBot="1" x14ac:dyDescent="0.3">
      <c r="A16" s="329" t="s">
        <v>82</v>
      </c>
      <c r="B16" s="266">
        <v>219154909173</v>
      </c>
      <c r="C16" s="359">
        <f t="shared" si="0"/>
        <v>0.31879010035621791</v>
      </c>
      <c r="D16" s="329" t="s">
        <v>45</v>
      </c>
      <c r="E16" s="225">
        <v>32967458183</v>
      </c>
      <c r="F16" s="353">
        <f>E16/$B$52</f>
        <v>4.7955573262343273E-2</v>
      </c>
    </row>
    <row r="17" spans="1:11" ht="16.5" thickBot="1" x14ac:dyDescent="0.3">
      <c r="A17" s="328" t="s">
        <v>14</v>
      </c>
      <c r="B17" s="266"/>
      <c r="C17" s="359"/>
      <c r="D17" s="525"/>
      <c r="E17" s="225"/>
      <c r="F17" s="352"/>
      <c r="I17" s="466" t="s">
        <v>143</v>
      </c>
      <c r="J17" s="467">
        <v>45760</v>
      </c>
    </row>
    <row r="18" spans="1:11" ht="15.75" x14ac:dyDescent="0.25">
      <c r="A18" s="329" t="s">
        <v>83</v>
      </c>
      <c r="B18" s="266">
        <v>16123501848</v>
      </c>
      <c r="C18" s="359">
        <f t="shared" si="0"/>
        <v>2.3453787969495491E-2</v>
      </c>
      <c r="D18" s="329"/>
      <c r="E18" s="225"/>
      <c r="F18" s="352"/>
    </row>
    <row r="19" spans="1:11" ht="16.5" thickBot="1" x14ac:dyDescent="0.3">
      <c r="A19" s="329" t="s">
        <v>16</v>
      </c>
      <c r="B19" s="266"/>
      <c r="C19" s="359">
        <f>B19/$B$52</f>
        <v>0</v>
      </c>
      <c r="D19" s="329"/>
      <c r="E19" s="225"/>
      <c r="F19" s="352"/>
      <c r="H19" s="320"/>
      <c r="J19" s="464"/>
    </row>
    <row r="20" spans="1:11" ht="16.5" thickBot="1" x14ac:dyDescent="0.3">
      <c r="A20" s="327" t="s">
        <v>17</v>
      </c>
      <c r="B20" s="283">
        <v>303367118344</v>
      </c>
      <c r="C20" s="354">
        <f t="shared" si="0"/>
        <v>0.4412880116014995</v>
      </c>
      <c r="D20" s="327" t="s">
        <v>46</v>
      </c>
      <c r="E20" s="291">
        <v>97025485833</v>
      </c>
      <c r="F20" s="354">
        <f>E20/$B$52</f>
        <v>0.14113653434701864</v>
      </c>
    </row>
    <row r="21" spans="1:11" x14ac:dyDescent="0.25">
      <c r="A21" s="330"/>
      <c r="B21" s="465">
        <f>B20/$J$17</f>
        <v>6629526.187587413</v>
      </c>
      <c r="C21" s="332"/>
      <c r="D21" s="330"/>
      <c r="E21" s="465">
        <f>E20/$J$17</f>
        <v>2120312.1904064687</v>
      </c>
      <c r="F21" s="352"/>
      <c r="H21" s="362" t="s">
        <v>202</v>
      </c>
      <c r="I21" s="363">
        <f>B20-E20</f>
        <v>206341632511</v>
      </c>
      <c r="J21" s="532">
        <f>I21/$J$17</f>
        <v>4509213.9971809443</v>
      </c>
      <c r="K21" s="224"/>
    </row>
    <row r="22" spans="1:11" ht="15.75" x14ac:dyDescent="0.25">
      <c r="A22" s="327" t="s">
        <v>19</v>
      </c>
      <c r="B22" s="266"/>
      <c r="C22" s="332"/>
      <c r="D22" s="327" t="s">
        <v>88</v>
      </c>
      <c r="E22" s="238"/>
      <c r="F22" s="352"/>
      <c r="H22" s="362"/>
      <c r="K22" s="224"/>
    </row>
    <row r="23" spans="1:11" ht="15.75" x14ac:dyDescent="0.25">
      <c r="A23" s="329" t="s">
        <v>84</v>
      </c>
      <c r="B23" s="266">
        <v>219443239004</v>
      </c>
      <c r="C23" s="359">
        <f>B23/$B$52</f>
        <v>0.31920951462399333</v>
      </c>
      <c r="D23" s="329" t="s">
        <v>47</v>
      </c>
      <c r="E23" s="225">
        <v>219442849954</v>
      </c>
      <c r="F23" s="353">
        <f>E23/$B$52</f>
        <v>0.3192089486987808</v>
      </c>
      <c r="H23" s="362"/>
      <c r="K23" s="224"/>
    </row>
    <row r="24" spans="1:11" ht="15.75" x14ac:dyDescent="0.25">
      <c r="A24" s="329" t="s">
        <v>20</v>
      </c>
      <c r="B24" s="266">
        <v>0</v>
      </c>
      <c r="C24" s="359">
        <f>B24/$B$52</f>
        <v>0</v>
      </c>
      <c r="D24" s="329" t="s">
        <v>48</v>
      </c>
      <c r="E24" s="225">
        <v>90317105148</v>
      </c>
      <c r="F24" s="353">
        <f>E24/$B$52</f>
        <v>0.13137829822139899</v>
      </c>
      <c r="H24" s="362"/>
      <c r="K24" s="224"/>
    </row>
    <row r="25" spans="1:11" ht="15.75" x14ac:dyDescent="0.25">
      <c r="A25" s="331" t="s">
        <v>200</v>
      </c>
      <c r="B25" s="266">
        <v>0</v>
      </c>
      <c r="C25" s="359">
        <f>B25/$B$52</f>
        <v>0</v>
      </c>
      <c r="D25" s="329" t="s">
        <v>49</v>
      </c>
      <c r="E25" s="225">
        <v>160933327387</v>
      </c>
      <c r="F25" s="353">
        <f>E25/$B$52</f>
        <v>0.23409902968617813</v>
      </c>
      <c r="H25" s="362"/>
      <c r="K25" s="224"/>
    </row>
    <row r="26" spans="1:11" ht="16.5" thickBot="1" x14ac:dyDescent="0.3">
      <c r="A26" s="331" t="s">
        <v>201</v>
      </c>
      <c r="B26" s="266">
        <v>32091116219</v>
      </c>
      <c r="C26" s="359">
        <f>B26/$B$52</f>
        <v>4.6680816772953423E-2</v>
      </c>
      <c r="D26" s="329" t="s">
        <v>50</v>
      </c>
      <c r="E26" s="225">
        <v>135948074451</v>
      </c>
      <c r="F26" s="353">
        <f>E26/$B$52</f>
        <v>0.19775464059195372</v>
      </c>
      <c r="H26" s="362"/>
      <c r="K26" s="224"/>
    </row>
    <row r="27" spans="1:11" ht="16.5" thickBot="1" x14ac:dyDescent="0.3">
      <c r="A27" s="327" t="s">
        <v>22</v>
      </c>
      <c r="B27" s="283">
        <v>251534355223</v>
      </c>
      <c r="C27" s="354">
        <f>B27/$B$52</f>
        <v>0.36589033139694671</v>
      </c>
      <c r="D27" s="327" t="s">
        <v>51</v>
      </c>
      <c r="E27" s="291">
        <v>606641356940</v>
      </c>
      <c r="F27" s="354">
        <f>E27/$B$52</f>
        <v>0.88244091719831164</v>
      </c>
    </row>
    <row r="28" spans="1:11" ht="15.75" x14ac:dyDescent="0.25">
      <c r="A28" s="330"/>
      <c r="B28" s="526">
        <f>B27/$J$17</f>
        <v>5496817.2032998251</v>
      </c>
      <c r="C28" s="332"/>
      <c r="D28" s="527"/>
      <c r="E28" s="526">
        <f>E27/$J$17</f>
        <v>13257022.660402099</v>
      </c>
      <c r="F28" s="352"/>
      <c r="G28" s="90"/>
      <c r="H28" s="362" t="s">
        <v>203</v>
      </c>
      <c r="I28" s="363">
        <f>B27-E27</f>
        <v>-355107001717</v>
      </c>
      <c r="J28" s="526">
        <f>I28/$J$17</f>
        <v>-7760205.4571022727</v>
      </c>
      <c r="K28" s="224"/>
    </row>
    <row r="29" spans="1:11" ht="15.75" thickBot="1" x14ac:dyDescent="0.3">
      <c r="A29" s="330"/>
      <c r="B29" s="332"/>
      <c r="C29" s="332"/>
      <c r="D29" s="334"/>
      <c r="E29" s="225"/>
      <c r="F29" s="352"/>
      <c r="H29" s="362"/>
      <c r="K29" s="224"/>
    </row>
    <row r="30" spans="1:11" ht="17.25" thickBot="1" x14ac:dyDescent="0.3">
      <c r="A30" s="333" t="s">
        <v>23</v>
      </c>
      <c r="B30" s="283">
        <v>554901473567</v>
      </c>
      <c r="C30" s="354">
        <f>B30/$B$52</f>
        <v>0.80717834299844626</v>
      </c>
      <c r="D30" s="333" t="s">
        <v>52</v>
      </c>
      <c r="E30" s="291">
        <v>703666842773</v>
      </c>
      <c r="F30" s="354">
        <f>E30/$B$52</f>
        <v>1.0235774515453304</v>
      </c>
      <c r="H30" s="362" t="s">
        <v>204</v>
      </c>
      <c r="I30" s="363">
        <f>B30-E30</f>
        <v>-148765369206</v>
      </c>
      <c r="J30" s="526">
        <f>I30/$J$17</f>
        <v>-3250991.4599213288</v>
      </c>
      <c r="K30" s="224"/>
    </row>
    <row r="31" spans="1:11" x14ac:dyDescent="0.25">
      <c r="A31" s="334"/>
      <c r="B31" s="266"/>
      <c r="C31" s="332"/>
      <c r="D31" s="334"/>
      <c r="E31" s="207"/>
      <c r="F31" s="352"/>
      <c r="H31" s="362"/>
      <c r="K31" s="224"/>
    </row>
    <row r="32" spans="1:11" ht="16.5" x14ac:dyDescent="0.25">
      <c r="A32" s="333" t="s">
        <v>25</v>
      </c>
      <c r="B32" s="266"/>
      <c r="C32" s="332"/>
      <c r="D32" s="333" t="s">
        <v>53</v>
      </c>
      <c r="E32" s="238"/>
      <c r="F32" s="352"/>
      <c r="H32" s="362"/>
      <c r="K32" s="224"/>
    </row>
    <row r="33" spans="1:11" ht="18" x14ac:dyDescent="0.25">
      <c r="A33" s="334"/>
      <c r="B33" s="266"/>
      <c r="C33" s="332"/>
      <c r="D33" s="325"/>
      <c r="E33" s="238"/>
      <c r="F33" s="352"/>
      <c r="H33" s="362"/>
      <c r="K33" s="224"/>
    </row>
    <row r="34" spans="1:11" ht="16.5" thickBot="1" x14ac:dyDescent="0.3">
      <c r="A34" s="327" t="s">
        <v>27</v>
      </c>
      <c r="B34" s="266"/>
      <c r="C34" s="332"/>
      <c r="D34" s="327" t="s">
        <v>89</v>
      </c>
      <c r="E34" s="238"/>
      <c r="F34" s="355"/>
      <c r="H34" s="362"/>
      <c r="K34" s="224"/>
    </row>
    <row r="35" spans="1:11" ht="16.5" thickBot="1" x14ac:dyDescent="0.3">
      <c r="A35" s="329" t="s">
        <v>28</v>
      </c>
      <c r="B35" s="266"/>
      <c r="C35" s="354">
        <f>B35/$B$52</f>
        <v>0</v>
      </c>
      <c r="D35" s="328" t="s">
        <v>54</v>
      </c>
      <c r="E35" s="225">
        <v>3756124096</v>
      </c>
      <c r="F35" s="356">
        <f>E35/$B$52</f>
        <v>5.4637844163874672E-3</v>
      </c>
      <c r="H35" s="362"/>
      <c r="K35" s="224"/>
    </row>
    <row r="36" spans="1:11" ht="16.5" thickBot="1" x14ac:dyDescent="0.3">
      <c r="A36" s="327" t="s">
        <v>29</v>
      </c>
      <c r="B36" s="283"/>
      <c r="C36" s="360"/>
      <c r="D36" s="329" t="s">
        <v>55</v>
      </c>
      <c r="E36" s="225">
        <v>27889929427</v>
      </c>
      <c r="F36" s="356">
        <f>E36/$B$52</f>
        <v>4.05696291929405E-2</v>
      </c>
      <c r="H36" s="362"/>
      <c r="K36" s="224"/>
    </row>
    <row r="37" spans="1:11" ht="16.5" thickBot="1" x14ac:dyDescent="0.3">
      <c r="A37" s="335"/>
      <c r="B37" s="225"/>
      <c r="C37" s="351"/>
      <c r="D37" s="36" t="s">
        <v>56</v>
      </c>
      <c r="E37" s="225">
        <v>35695642</v>
      </c>
      <c r="F37" s="356">
        <f>E37/$B$52</f>
        <v>5.192408118257922E-5</v>
      </c>
      <c r="H37" s="362"/>
      <c r="K37" s="224"/>
    </row>
    <row r="38" spans="1:11" ht="16.5" thickBot="1" x14ac:dyDescent="0.3">
      <c r="A38" s="336"/>
      <c r="B38" s="225"/>
      <c r="C38" s="352"/>
      <c r="D38" s="2" t="s">
        <v>57</v>
      </c>
      <c r="E38" s="291">
        <v>31681749165</v>
      </c>
      <c r="F38" s="357">
        <f>E38/$B$52</f>
        <v>4.6085337690510549E-2</v>
      </c>
    </row>
    <row r="39" spans="1:11" x14ac:dyDescent="0.25">
      <c r="A39" s="334"/>
      <c r="B39" s="225"/>
      <c r="C39" s="352"/>
      <c r="D39" s="16"/>
      <c r="E39" s="225"/>
      <c r="F39" s="355"/>
      <c r="H39" s="362"/>
      <c r="K39" s="224"/>
    </row>
    <row r="40" spans="1:11" ht="15.75" x14ac:dyDescent="0.25">
      <c r="A40" s="327" t="s">
        <v>31</v>
      </c>
      <c r="B40" s="225"/>
      <c r="C40" s="352"/>
      <c r="D40" s="2" t="s">
        <v>90</v>
      </c>
      <c r="E40" s="225"/>
      <c r="F40" s="352"/>
      <c r="H40" s="362"/>
      <c r="K40" s="224"/>
    </row>
    <row r="41" spans="1:11" ht="15.75" x14ac:dyDescent="0.25">
      <c r="A41" s="331" t="s">
        <v>86</v>
      </c>
      <c r="B41" s="528">
        <v>126094853512</v>
      </c>
      <c r="C41" s="530">
        <f t="shared" ref="C41:C47" si="1">B41/$B$52</f>
        <v>0.18342181408202499</v>
      </c>
      <c r="D41" s="529" t="s">
        <v>58</v>
      </c>
      <c r="E41" s="225">
        <v>0</v>
      </c>
      <c r="F41" s="353">
        <f>E41/$B$52</f>
        <v>0</v>
      </c>
      <c r="H41" s="362"/>
      <c r="K41" s="224"/>
    </row>
    <row r="42" spans="1:11" ht="15.75" x14ac:dyDescent="0.25">
      <c r="A42" s="328" t="s">
        <v>32</v>
      </c>
      <c r="B42" s="225">
        <v>0</v>
      </c>
      <c r="C42" s="353">
        <f t="shared" si="1"/>
        <v>0</v>
      </c>
      <c r="D42" s="36" t="s">
        <v>59</v>
      </c>
      <c r="E42" s="225">
        <v>10313159521</v>
      </c>
      <c r="F42" s="353">
        <f>E42/$B$52</f>
        <v>1.5001868637557878E-2</v>
      </c>
      <c r="H42" s="362"/>
      <c r="K42" s="224"/>
    </row>
    <row r="43" spans="1:11" ht="15.75" x14ac:dyDescent="0.25">
      <c r="A43" s="329" t="s">
        <v>134</v>
      </c>
      <c r="B43" s="225">
        <v>1454921</v>
      </c>
      <c r="C43" s="353">
        <f t="shared" si="1"/>
        <v>2.1163770109034411E-6</v>
      </c>
      <c r="D43" s="529" t="s">
        <v>60</v>
      </c>
      <c r="E43" s="225">
        <v>33930320416</v>
      </c>
      <c r="F43" s="353">
        <f>E43/$B$52</f>
        <v>4.9356185044418278E-2</v>
      </c>
      <c r="H43" s="362"/>
      <c r="K43" s="224"/>
    </row>
    <row r="44" spans="1:11" ht="15.75" x14ac:dyDescent="0.25">
      <c r="A44" s="328" t="s">
        <v>33</v>
      </c>
      <c r="B44" s="225">
        <v>5229345794</v>
      </c>
      <c r="C44" s="353">
        <f t="shared" si="1"/>
        <v>7.6067822379951924E-3</v>
      </c>
      <c r="D44" s="529" t="s">
        <v>61</v>
      </c>
      <c r="E44" s="225">
        <v>16626345</v>
      </c>
      <c r="F44" s="353">
        <f>E44/$B$52</f>
        <v>2.4185240527389032E-5</v>
      </c>
      <c r="H44" s="362"/>
      <c r="K44" s="224"/>
    </row>
    <row r="45" spans="1:11" ht="15.75" x14ac:dyDescent="0.25">
      <c r="A45" s="337" t="s">
        <v>34</v>
      </c>
      <c r="B45" s="225">
        <v>1356</v>
      </c>
      <c r="C45" s="353">
        <f t="shared" si="1"/>
        <v>1.9724831979090731E-9</v>
      </c>
      <c r="D45" s="529"/>
      <c r="E45" s="225"/>
      <c r="F45" s="352"/>
      <c r="H45" s="362"/>
      <c r="K45" s="224"/>
    </row>
    <row r="46" spans="1:11" ht="16.5" thickBot="1" x14ac:dyDescent="0.3">
      <c r="A46" s="337" t="s">
        <v>87</v>
      </c>
      <c r="B46" s="225">
        <v>1231198220</v>
      </c>
      <c r="C46" s="353">
        <f t="shared" si="1"/>
        <v>1.7909423320394973E-3</v>
      </c>
      <c r="D46" s="529"/>
      <c r="E46" s="225"/>
      <c r="F46" s="352"/>
      <c r="H46" s="362"/>
      <c r="K46" s="224"/>
    </row>
    <row r="47" spans="1:11" ht="16.5" thickBot="1" x14ac:dyDescent="0.3">
      <c r="A47" s="327" t="s">
        <v>36</v>
      </c>
      <c r="B47" s="281">
        <v>132556853803</v>
      </c>
      <c r="C47" s="354">
        <f t="shared" si="1"/>
        <v>0.19282165700155376</v>
      </c>
      <c r="D47" s="2" t="s">
        <v>62</v>
      </c>
      <c r="E47" s="291">
        <v>44260106282</v>
      </c>
      <c r="F47" s="354">
        <f>E47/$B$52</f>
        <v>6.4382238922503554E-2</v>
      </c>
      <c r="H47" s="362"/>
      <c r="I47" s="224"/>
      <c r="K47" s="224"/>
    </row>
    <row r="48" spans="1:11" ht="15.75" thickBot="1" x14ac:dyDescent="0.3">
      <c r="A48" s="338"/>
      <c r="B48" s="225"/>
      <c r="C48" s="531"/>
      <c r="D48" s="41"/>
      <c r="E48" s="244"/>
      <c r="F48" s="352"/>
      <c r="H48" s="362"/>
      <c r="K48" s="224"/>
    </row>
    <row r="49" spans="1:11" ht="17.25" thickBot="1" x14ac:dyDescent="0.3">
      <c r="A49" s="333" t="s">
        <v>37</v>
      </c>
      <c r="B49" s="283">
        <v>132556853803</v>
      </c>
      <c r="C49" s="372">
        <f>B49/$B$52</f>
        <v>0.19282165700155376</v>
      </c>
      <c r="D49" s="333" t="s">
        <v>63</v>
      </c>
      <c r="E49" s="291">
        <v>75941855447</v>
      </c>
      <c r="F49" s="354">
        <f>E49/$B$52</f>
        <v>0.1104675766130141</v>
      </c>
      <c r="H49" s="362" t="s">
        <v>205</v>
      </c>
      <c r="I49" s="363">
        <f>B49-E49</f>
        <v>56614998356</v>
      </c>
      <c r="J49" s="526">
        <f>I49/$J$17</f>
        <v>1237215.8731643357</v>
      </c>
    </row>
    <row r="50" spans="1:11" x14ac:dyDescent="0.25">
      <c r="A50" s="334"/>
      <c r="B50" s="266"/>
      <c r="C50" s="332"/>
      <c r="D50" s="334"/>
      <c r="E50" s="207"/>
      <c r="F50" s="352"/>
      <c r="H50" s="362"/>
      <c r="K50" s="224"/>
    </row>
    <row r="51" spans="1:11" ht="15.75" thickBot="1" x14ac:dyDescent="0.3">
      <c r="A51" s="334"/>
      <c r="B51" s="266"/>
      <c r="C51" s="332"/>
      <c r="D51" s="86"/>
      <c r="E51" s="86"/>
      <c r="F51" s="352"/>
      <c r="H51" s="362"/>
      <c r="K51" s="224"/>
    </row>
    <row r="52" spans="1:11" ht="18.75" thickBot="1" x14ac:dyDescent="0.3">
      <c r="A52" s="344" t="s">
        <v>38</v>
      </c>
      <c r="B52" s="283">
        <v>687458327370</v>
      </c>
      <c r="C52" s="354">
        <f>B52/$B$52</f>
        <v>1</v>
      </c>
      <c r="D52" s="325" t="s">
        <v>64</v>
      </c>
      <c r="E52" s="291">
        <v>779608698220</v>
      </c>
      <c r="F52" s="354">
        <f>E52/$B$52</f>
        <v>1.1340450281583445</v>
      </c>
      <c r="H52" s="362"/>
      <c r="I52" s="224"/>
      <c r="K52" s="224"/>
    </row>
    <row r="53" spans="1:11" x14ac:dyDescent="0.25">
      <c r="A53" s="330"/>
      <c r="B53" s="332"/>
      <c r="C53" s="332"/>
      <c r="D53" s="334"/>
      <c r="E53" s="207"/>
      <c r="F53" s="352"/>
      <c r="H53" s="362"/>
      <c r="K53" s="224"/>
    </row>
    <row r="54" spans="1:11" ht="18" x14ac:dyDescent="0.25">
      <c r="A54" s="330"/>
      <c r="B54" s="332"/>
      <c r="C54" s="332"/>
      <c r="D54" s="347" t="s">
        <v>68</v>
      </c>
      <c r="E54" s="207"/>
      <c r="F54" s="352"/>
      <c r="H54" s="362" t="s">
        <v>184</v>
      </c>
      <c r="I54" s="363">
        <f>I30+I49</f>
        <v>-92150370850</v>
      </c>
      <c r="J54" s="526">
        <f>I54/$J$17</f>
        <v>-2013775.5867569931</v>
      </c>
    </row>
    <row r="55" spans="1:11" ht="15.75" x14ac:dyDescent="0.25">
      <c r="A55" s="341"/>
      <c r="B55" s="226"/>
      <c r="C55" s="332"/>
      <c r="D55" s="327" t="s">
        <v>70</v>
      </c>
      <c r="E55" s="207"/>
      <c r="F55" s="352"/>
      <c r="H55" s="320"/>
      <c r="K55" s="224"/>
    </row>
    <row r="56" spans="1:11" ht="15.75" x14ac:dyDescent="0.25">
      <c r="A56" s="340"/>
      <c r="B56" s="63"/>
      <c r="C56" s="332"/>
      <c r="D56" s="327"/>
      <c r="E56" s="238"/>
      <c r="F56" s="352"/>
      <c r="K56" s="224"/>
    </row>
    <row r="57" spans="1:11" ht="15.75" x14ac:dyDescent="0.25">
      <c r="A57" s="86"/>
      <c r="B57" s="63"/>
      <c r="C57" s="332"/>
      <c r="D57" s="327" t="s">
        <v>72</v>
      </c>
      <c r="E57" s="207"/>
      <c r="F57" s="352"/>
      <c r="K57" s="224"/>
    </row>
    <row r="58" spans="1:11" ht="15.75" x14ac:dyDescent="0.25">
      <c r="A58" s="86"/>
      <c r="B58" s="63"/>
      <c r="C58" s="332"/>
      <c r="D58" s="328" t="s">
        <v>91</v>
      </c>
      <c r="E58" s="225">
        <v>48420554</v>
      </c>
      <c r="F58" s="353">
        <f>E58/$B$52</f>
        <v>7.0434166075552328E-5</v>
      </c>
    </row>
    <row r="59" spans="1:11" ht="15.75" x14ac:dyDescent="0.25">
      <c r="A59" s="86"/>
      <c r="B59" s="63"/>
      <c r="C59" s="332"/>
      <c r="D59" s="337" t="s">
        <v>92</v>
      </c>
      <c r="E59" s="225">
        <v>24210271</v>
      </c>
      <c r="F59" s="353">
        <f>E59/$B$52</f>
        <v>3.5217074309974405E-5</v>
      </c>
    </row>
    <row r="60" spans="1:11" x14ac:dyDescent="0.25">
      <c r="A60" s="86"/>
      <c r="B60" s="63"/>
      <c r="C60" s="332"/>
      <c r="D60" s="338"/>
      <c r="E60" s="86"/>
      <c r="F60" s="352"/>
    </row>
    <row r="61" spans="1:11" ht="15.75" x14ac:dyDescent="0.25">
      <c r="A61" s="86"/>
      <c r="B61" s="63"/>
      <c r="C61" s="332"/>
      <c r="D61" s="348" t="s">
        <v>74</v>
      </c>
      <c r="E61" s="86"/>
      <c r="F61" s="352"/>
    </row>
    <row r="62" spans="1:11" ht="15.75" x14ac:dyDescent="0.25">
      <c r="A62" s="86"/>
      <c r="B62" s="63"/>
      <c r="C62" s="332"/>
      <c r="D62" s="329" t="s">
        <v>75</v>
      </c>
      <c r="E62" s="207"/>
      <c r="F62" s="352"/>
    </row>
    <row r="63" spans="1:11" ht="15.75" x14ac:dyDescent="0.25">
      <c r="A63" s="86"/>
      <c r="B63" s="63"/>
      <c r="C63" s="332"/>
      <c r="D63" s="328" t="s">
        <v>93</v>
      </c>
      <c r="E63" s="225">
        <v>1329409759795</v>
      </c>
      <c r="F63" s="353">
        <f>E63/$B$52</f>
        <v>1.9338041403628128</v>
      </c>
    </row>
    <row r="64" spans="1:11" ht="15.75" x14ac:dyDescent="0.25">
      <c r="A64" s="86"/>
      <c r="B64" s="63"/>
      <c r="C64" s="332"/>
      <c r="D64" s="337" t="s">
        <v>135</v>
      </c>
      <c r="E64" s="225">
        <v>-304</v>
      </c>
      <c r="F64" s="353">
        <f>E64/$B$52</f>
        <v>-4.4220862254008717E-10</v>
      </c>
    </row>
    <row r="65" spans="1:7" ht="15.75" x14ac:dyDescent="0.25">
      <c r="A65" s="86"/>
      <c r="B65" s="63"/>
      <c r="C65" s="332"/>
      <c r="D65" s="337" t="s">
        <v>136</v>
      </c>
      <c r="E65" s="225">
        <v>-50943216</v>
      </c>
      <c r="F65" s="353">
        <f>E65/$B$52</f>
        <v>-7.410371504974384E-5</v>
      </c>
    </row>
    <row r="66" spans="1:7" ht="15.75" x14ac:dyDescent="0.25">
      <c r="A66" s="86"/>
      <c r="B66" s="63"/>
      <c r="C66" s="332"/>
      <c r="D66" s="349"/>
      <c r="E66" s="86"/>
      <c r="F66" s="352"/>
    </row>
    <row r="67" spans="1:7" ht="15.75" thickBot="1" x14ac:dyDescent="0.3">
      <c r="A67" s="86"/>
      <c r="B67" s="63"/>
      <c r="C67" s="332"/>
      <c r="D67" s="339" t="s">
        <v>175</v>
      </c>
      <c r="E67" s="225">
        <v>-1421581817950</v>
      </c>
      <c r="F67" s="358">
        <f>E67/$B$52</f>
        <v>-2.0678807156042844</v>
      </c>
    </row>
    <row r="68" spans="1:7" ht="18.75" thickBot="1" x14ac:dyDescent="0.3">
      <c r="A68" s="86"/>
      <c r="B68" s="63"/>
      <c r="C68" s="332"/>
      <c r="D68" s="325" t="s">
        <v>77</v>
      </c>
      <c r="E68" s="292">
        <v>-92150370850</v>
      </c>
      <c r="F68" s="354">
        <f>E68/$B$52</f>
        <v>-0.1340450281583444</v>
      </c>
    </row>
    <row r="69" spans="1:7" ht="18.75" thickBot="1" x14ac:dyDescent="0.3">
      <c r="A69" s="86"/>
      <c r="B69" s="63"/>
      <c r="C69" s="332"/>
      <c r="D69" s="325"/>
      <c r="E69" s="207"/>
      <c r="F69" s="352"/>
    </row>
    <row r="70" spans="1:7" ht="18.75" thickBot="1" x14ac:dyDescent="0.3">
      <c r="A70" s="342"/>
      <c r="B70" s="343"/>
      <c r="C70" s="361"/>
      <c r="D70" s="344" t="s">
        <v>78</v>
      </c>
      <c r="E70" s="291">
        <v>687458327370</v>
      </c>
      <c r="F70" s="354">
        <f>E70/$B$52</f>
        <v>1</v>
      </c>
    </row>
    <row r="72" spans="1:7" ht="15.75" thickBot="1" x14ac:dyDescent="0.3">
      <c r="E72" s="90"/>
    </row>
    <row r="73" spans="1:7" x14ac:dyDescent="0.25">
      <c r="D73" s="365" t="str">
        <f>H21</f>
        <v>Reservas internacionales netas</v>
      </c>
      <c r="E73" s="366">
        <v>206341632511</v>
      </c>
    </row>
    <row r="74" spans="1:7" x14ac:dyDescent="0.25">
      <c r="D74" s="367" t="str">
        <f>H28</f>
        <v>Posición neta en otras divisas</v>
      </c>
      <c r="E74" s="368">
        <v>-355107001717</v>
      </c>
    </row>
    <row r="75" spans="1:7" ht="15.75" thickBot="1" x14ac:dyDescent="0.3">
      <c r="D75" s="369" t="str">
        <f>H49</f>
        <v>Posición neta en moneda nacional</v>
      </c>
      <c r="E75" s="306">
        <v>56614998356</v>
      </c>
    </row>
    <row r="76" spans="1:7" ht="15.75" thickBot="1" x14ac:dyDescent="0.3">
      <c r="D76" s="371" t="s">
        <v>167</v>
      </c>
      <c r="E76" s="370">
        <v>-92150370850</v>
      </c>
    </row>
    <row r="78" spans="1:7" x14ac:dyDescent="0.25">
      <c r="D78" s="362" t="s">
        <v>206</v>
      </c>
      <c r="E78" s="223">
        <f>B41/E38</f>
        <v>3.9800470881608283</v>
      </c>
      <c r="F78"/>
      <c r="G78" s="364">
        <v>3.9800470881608283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B91B-39D9-4DA0-90A5-0AFDA639147B}">
  <dimension ref="A1:K345"/>
  <sheetViews>
    <sheetView topLeftCell="A33" zoomScaleNormal="100" workbookViewId="0">
      <selection activeCell="A41" sqref="A41:E41"/>
    </sheetView>
  </sheetViews>
  <sheetFormatPr baseColWidth="10" defaultRowHeight="15" x14ac:dyDescent="0.25"/>
  <cols>
    <col min="1" max="1" width="56.5703125" style="32" bestFit="1" customWidth="1"/>
    <col min="2" max="2" width="18" style="47" bestFit="1" customWidth="1"/>
    <col min="3" max="3" width="15.85546875" style="47" bestFit="1" customWidth="1"/>
    <col min="4" max="4" width="18" style="47" bestFit="1" customWidth="1"/>
    <col min="5" max="5" width="15.85546875" style="47" bestFit="1" customWidth="1"/>
    <col min="6" max="6" width="16.42578125" bestFit="1" customWidth="1"/>
    <col min="7" max="7" width="7.5703125" bestFit="1" customWidth="1"/>
    <col min="8" max="8" width="14.7109375" bestFit="1" customWidth="1"/>
    <col min="9" max="9" width="9.5703125" bestFit="1" customWidth="1"/>
    <col min="10" max="10" width="13.7109375" bestFit="1" customWidth="1"/>
    <col min="11" max="11" width="8.5703125" bestFit="1" customWidth="1"/>
  </cols>
  <sheetData>
    <row r="1" spans="1:11" x14ac:dyDescent="0.25">
      <c r="A1" s="31"/>
    </row>
    <row r="2" spans="1:11" x14ac:dyDescent="0.25">
      <c r="A2" s="31"/>
    </row>
    <row r="3" spans="1:11" ht="18" x14ac:dyDescent="0.25">
      <c r="A3" s="59" t="s">
        <v>95</v>
      </c>
    </row>
    <row r="5" spans="1:11" ht="15.75" thickBot="1" x14ac:dyDescent="0.3"/>
    <row r="6" spans="1:11" ht="18.75" thickBot="1" x14ac:dyDescent="0.3">
      <c r="A6" s="33" t="s">
        <v>3</v>
      </c>
      <c r="B6" s="595" t="s">
        <v>132</v>
      </c>
      <c r="C6" s="596"/>
      <c r="D6" s="595" t="s">
        <v>133</v>
      </c>
      <c r="E6" s="597"/>
      <c r="F6" s="608" t="s">
        <v>139</v>
      </c>
      <c r="G6" s="609"/>
      <c r="H6" s="609"/>
      <c r="I6" s="609"/>
      <c r="J6" s="609"/>
      <c r="K6" s="610"/>
    </row>
    <row r="7" spans="1:11" ht="15.75" thickBot="1" x14ac:dyDescent="0.3">
      <c r="A7" s="16"/>
      <c r="B7" s="64" t="s">
        <v>1</v>
      </c>
      <c r="C7" s="65" t="s">
        <v>2</v>
      </c>
      <c r="D7" s="64" t="s">
        <v>1</v>
      </c>
      <c r="E7" s="66" t="s">
        <v>2</v>
      </c>
      <c r="F7" s="606" t="s">
        <v>137</v>
      </c>
      <c r="G7" s="607"/>
      <c r="H7" s="606" t="s">
        <v>144</v>
      </c>
      <c r="I7" s="607"/>
      <c r="J7" s="606" t="s">
        <v>138</v>
      </c>
      <c r="K7" s="607"/>
    </row>
    <row r="8" spans="1:11" ht="21" thickBot="1" x14ac:dyDescent="0.35">
      <c r="A8" s="3" t="s">
        <v>4</v>
      </c>
      <c r="B8" s="134" t="s">
        <v>140</v>
      </c>
      <c r="C8" s="134" t="s">
        <v>140</v>
      </c>
      <c r="D8" s="134" t="s">
        <v>140</v>
      </c>
      <c r="E8" s="135" t="s">
        <v>140</v>
      </c>
      <c r="F8" s="132" t="s">
        <v>141</v>
      </c>
      <c r="G8" s="133" t="s">
        <v>142</v>
      </c>
      <c r="H8" s="132" t="s">
        <v>141</v>
      </c>
      <c r="I8" s="133" t="s">
        <v>142</v>
      </c>
      <c r="J8" s="132" t="s">
        <v>141</v>
      </c>
      <c r="K8" s="133" t="s">
        <v>142</v>
      </c>
    </row>
    <row r="9" spans="1:11" ht="18" x14ac:dyDescent="0.25">
      <c r="A9" s="160" t="s">
        <v>216</v>
      </c>
      <c r="B9" s="156">
        <v>45760.118600000002</v>
      </c>
      <c r="C9" s="157">
        <v>6550.0475999999999</v>
      </c>
      <c r="D9" s="158">
        <v>562.57010000000002</v>
      </c>
      <c r="E9" s="159">
        <v>95760</v>
      </c>
      <c r="F9" s="86"/>
      <c r="G9" s="87"/>
      <c r="H9" s="86"/>
      <c r="I9" s="87"/>
      <c r="J9" s="86"/>
      <c r="K9" s="87"/>
    </row>
    <row r="10" spans="1:11" x14ac:dyDescent="0.25">
      <c r="E10" s="68"/>
      <c r="F10" s="86"/>
      <c r="G10" s="87"/>
      <c r="H10" s="86"/>
      <c r="I10" s="87"/>
      <c r="J10" s="86"/>
      <c r="K10" s="141"/>
    </row>
    <row r="11" spans="1:11" ht="18" x14ac:dyDescent="0.25">
      <c r="A11" s="4"/>
      <c r="B11" s="67"/>
      <c r="C11" s="60"/>
      <c r="D11" s="67"/>
      <c r="E11" s="68"/>
      <c r="F11" s="86"/>
      <c r="G11" s="87"/>
      <c r="H11" s="86"/>
      <c r="I11" s="139"/>
      <c r="J11" s="86"/>
      <c r="K11" s="141"/>
    </row>
    <row r="12" spans="1:11" ht="15.75" x14ac:dyDescent="0.25">
      <c r="A12" s="10" t="s">
        <v>79</v>
      </c>
      <c r="B12" s="67"/>
      <c r="C12" s="60"/>
      <c r="D12" s="67"/>
      <c r="E12" s="68"/>
      <c r="F12" s="86"/>
      <c r="G12" s="140"/>
      <c r="H12" s="86"/>
      <c r="I12" s="139"/>
      <c r="J12" s="86"/>
      <c r="K12" s="141"/>
    </row>
    <row r="13" spans="1:11" ht="15.75" x14ac:dyDescent="0.25">
      <c r="A13" s="13" t="s">
        <v>80</v>
      </c>
      <c r="B13" s="67">
        <v>43260383392</v>
      </c>
      <c r="C13" s="60">
        <v>16877943805</v>
      </c>
      <c r="D13" s="67">
        <v>1258186471</v>
      </c>
      <c r="E13" s="68">
        <v>890987</v>
      </c>
      <c r="F13" s="138">
        <f>B13-C13</f>
        <v>26382439587</v>
      </c>
      <c r="G13" s="140">
        <f>B13/C13-1</f>
        <v>1.5631311427393393</v>
      </c>
      <c r="H13" s="138">
        <f>C13-D13</f>
        <v>15619757334</v>
      </c>
      <c r="I13" s="140">
        <f>C13/D13-1</f>
        <v>12.414501104582294</v>
      </c>
      <c r="J13" s="138">
        <f>D13-E13</f>
        <v>1257295484</v>
      </c>
      <c r="K13" s="140">
        <f>D13/E13-1</f>
        <v>1411.126631477227</v>
      </c>
    </row>
    <row r="14" spans="1:11" ht="15.75" x14ac:dyDescent="0.25">
      <c r="A14" s="13" t="s">
        <v>10</v>
      </c>
      <c r="B14" s="67">
        <v>753786361</v>
      </c>
      <c r="C14" s="60">
        <v>213972320</v>
      </c>
      <c r="D14" s="67">
        <v>28505915</v>
      </c>
      <c r="E14" s="68">
        <v>91549</v>
      </c>
      <c r="F14" s="138">
        <f t="shared" ref="F14:F66" si="0">B14-C14</f>
        <v>539814041</v>
      </c>
      <c r="G14" s="140">
        <f>B14/C14-1</f>
        <v>2.5228218350859586</v>
      </c>
      <c r="H14" s="138">
        <f t="shared" ref="H14:H66" si="1">C14-D14</f>
        <v>185466405</v>
      </c>
      <c r="I14" s="140">
        <f>C14/D14-1</f>
        <v>6.5062428271465764</v>
      </c>
      <c r="J14" s="138">
        <f t="shared" ref="J14:J66" si="2">D14-E14</f>
        <v>28414366</v>
      </c>
      <c r="K14" s="140">
        <f>D14/E14-1</f>
        <v>310.37330828299599</v>
      </c>
    </row>
    <row r="15" spans="1:11" ht="15.75" x14ac:dyDescent="0.25">
      <c r="A15" s="13" t="s">
        <v>81</v>
      </c>
      <c r="B15" s="67">
        <v>24074537570</v>
      </c>
      <c r="C15" s="60">
        <v>3445921445</v>
      </c>
      <c r="D15" s="67">
        <v>295956127</v>
      </c>
      <c r="E15" s="68">
        <v>523318</v>
      </c>
      <c r="F15" s="138">
        <f t="shared" si="0"/>
        <v>20628616125</v>
      </c>
      <c r="G15" s="140">
        <f>B15/C15-1</f>
        <v>5.9863860666156308</v>
      </c>
      <c r="H15" s="138">
        <f t="shared" si="1"/>
        <v>3149965318</v>
      </c>
      <c r="I15" s="140">
        <f>C15/D15-1</f>
        <v>10.643352276332498</v>
      </c>
      <c r="J15" s="138">
        <f t="shared" si="2"/>
        <v>295432809</v>
      </c>
      <c r="K15" s="140">
        <f>D15/E15-1</f>
        <v>564.53783168169264</v>
      </c>
    </row>
    <row r="16" spans="1:11" ht="15.75" x14ac:dyDescent="0.25">
      <c r="A16" s="14" t="s">
        <v>82</v>
      </c>
      <c r="B16" s="67">
        <v>219154909173</v>
      </c>
      <c r="C16" s="60">
        <v>30262203839</v>
      </c>
      <c r="D16" s="67">
        <v>3189248191</v>
      </c>
      <c r="E16" s="68">
        <v>6477204</v>
      </c>
      <c r="F16" s="138">
        <f t="shared" si="0"/>
        <v>188892705334</v>
      </c>
      <c r="G16" s="140">
        <f>B16/C16-1</f>
        <v>6.2418687792515337</v>
      </c>
      <c r="H16" s="138">
        <f t="shared" si="1"/>
        <v>27072955648</v>
      </c>
      <c r="I16" s="140">
        <f>C16/D16-1</f>
        <v>8.4888205704402004</v>
      </c>
      <c r="J16" s="138">
        <f t="shared" si="2"/>
        <v>3182770987</v>
      </c>
      <c r="K16" s="140">
        <f>D16/E16-1</f>
        <v>491.3803837272996</v>
      </c>
    </row>
    <row r="17" spans="1:11" ht="15.75" x14ac:dyDescent="0.25">
      <c r="A17" s="13" t="s">
        <v>14</v>
      </c>
      <c r="B17" s="67"/>
      <c r="C17" s="60"/>
      <c r="D17" s="67"/>
      <c r="E17" s="68"/>
      <c r="F17" s="138"/>
      <c r="G17" s="140"/>
      <c r="H17" s="138"/>
      <c r="I17" s="140"/>
      <c r="J17" s="138"/>
      <c r="K17" s="140"/>
    </row>
    <row r="18" spans="1:11" ht="15.75" x14ac:dyDescent="0.25">
      <c r="A18" s="14" t="s">
        <v>83</v>
      </c>
      <c r="B18" s="67">
        <v>16123501848</v>
      </c>
      <c r="C18" s="60">
        <v>2320215397</v>
      </c>
      <c r="D18" s="67">
        <v>199361643</v>
      </c>
      <c r="E18" s="68">
        <v>343201</v>
      </c>
      <c r="F18" s="138">
        <f t="shared" si="0"/>
        <v>13803286451</v>
      </c>
      <c r="G18" s="140">
        <f>B18/C18-1</f>
        <v>5.9491400965821626</v>
      </c>
      <c r="H18" s="138">
        <f t="shared" si="1"/>
        <v>2120853754</v>
      </c>
      <c r="I18" s="140">
        <f>C18/D18-1</f>
        <v>10.638223692809353</v>
      </c>
      <c r="J18" s="138">
        <f t="shared" si="2"/>
        <v>199018442</v>
      </c>
      <c r="K18" s="140">
        <f>D18/E18-1</f>
        <v>579.88887561516424</v>
      </c>
    </row>
    <row r="19" spans="1:11" ht="16.5" thickBot="1" x14ac:dyDescent="0.3">
      <c r="A19" s="14" t="s">
        <v>16</v>
      </c>
      <c r="B19" s="67">
        <v>0</v>
      </c>
      <c r="C19" s="60"/>
      <c r="D19" s="67">
        <v>0</v>
      </c>
      <c r="E19" s="68">
        <v>0</v>
      </c>
      <c r="F19" s="138"/>
      <c r="G19" s="140"/>
      <c r="H19" s="138"/>
      <c r="I19" s="140"/>
      <c r="J19" s="138"/>
      <c r="K19" s="140"/>
    </row>
    <row r="20" spans="1:11" ht="16.5" thickBot="1" x14ac:dyDescent="0.3">
      <c r="A20" s="143" t="s">
        <v>17</v>
      </c>
      <c r="B20" s="144">
        <f>SUM(B13:B19)</f>
        <v>303367118344</v>
      </c>
      <c r="C20" s="145">
        <f>SUM(C13:C19)</f>
        <v>53120256806</v>
      </c>
      <c r="D20" s="144">
        <f>SUM(D13:D19)</f>
        <v>4971258347</v>
      </c>
      <c r="E20" s="146">
        <f>SUM(E13:E19)</f>
        <v>8326259</v>
      </c>
      <c r="F20" s="147">
        <f t="shared" si="0"/>
        <v>250246861538</v>
      </c>
      <c r="G20" s="148">
        <f>B20/C20-1</f>
        <v>4.710949769161024</v>
      </c>
      <c r="H20" s="147">
        <f t="shared" si="1"/>
        <v>48148998459</v>
      </c>
      <c r="I20" s="148">
        <f>C20/D20-1</f>
        <v>9.6854750041418445</v>
      </c>
      <c r="J20" s="147">
        <f t="shared" si="2"/>
        <v>4962932088</v>
      </c>
      <c r="K20" s="148">
        <f>D20/E20-1</f>
        <v>596.05785599511137</v>
      </c>
    </row>
    <row r="21" spans="1:11" x14ac:dyDescent="0.25">
      <c r="A21" s="17"/>
      <c r="B21" s="67"/>
      <c r="C21" s="60"/>
      <c r="D21" s="67"/>
      <c r="E21" s="68"/>
      <c r="F21" s="138"/>
      <c r="G21" s="140"/>
      <c r="H21" s="138"/>
      <c r="I21" s="140"/>
      <c r="J21" s="138"/>
      <c r="K21" s="140"/>
    </row>
    <row r="22" spans="1:11" ht="15.75" x14ac:dyDescent="0.25">
      <c r="A22" s="10" t="s">
        <v>19</v>
      </c>
      <c r="B22" s="67"/>
      <c r="C22" s="60"/>
      <c r="D22" s="67"/>
      <c r="E22" s="68"/>
      <c r="F22" s="138"/>
      <c r="G22" s="140"/>
      <c r="H22" s="138"/>
      <c r="I22" s="140"/>
      <c r="J22" s="138"/>
      <c r="K22" s="140"/>
    </row>
    <row r="23" spans="1:11" ht="15.75" x14ac:dyDescent="0.25">
      <c r="A23" s="14" t="s">
        <v>84</v>
      </c>
      <c r="B23" s="67">
        <v>219443239004</v>
      </c>
      <c r="C23" s="60">
        <v>31578473882</v>
      </c>
      <c r="D23" s="67">
        <v>2713341377</v>
      </c>
      <c r="E23" s="68">
        <v>4671020</v>
      </c>
      <c r="F23" s="138">
        <f t="shared" si="0"/>
        <v>187864765122</v>
      </c>
      <c r="G23" s="140">
        <f>B23/C23-1</f>
        <v>5.9491400953699829</v>
      </c>
      <c r="H23" s="138">
        <f t="shared" si="1"/>
        <v>28865132505</v>
      </c>
      <c r="I23" s="140">
        <f>C23/D23-1</f>
        <v>10.638223685998064</v>
      </c>
      <c r="J23" s="138">
        <f t="shared" si="2"/>
        <v>2708670357</v>
      </c>
      <c r="K23" s="140">
        <f>D23/E23-1</f>
        <v>579.88840916973163</v>
      </c>
    </row>
    <row r="24" spans="1:11" ht="15.75" x14ac:dyDescent="0.25">
      <c r="A24" s="14" t="s">
        <v>20</v>
      </c>
      <c r="B24" s="67">
        <v>0</v>
      </c>
      <c r="C24" s="60">
        <v>0</v>
      </c>
      <c r="D24" s="67">
        <v>0</v>
      </c>
      <c r="E24" s="68">
        <v>0</v>
      </c>
      <c r="F24" s="138"/>
      <c r="G24" s="140"/>
      <c r="H24" s="138"/>
      <c r="I24" s="140"/>
      <c r="J24" s="138"/>
      <c r="K24" s="140"/>
    </row>
    <row r="25" spans="1:11" ht="15.75" x14ac:dyDescent="0.25">
      <c r="A25" s="14" t="s">
        <v>21</v>
      </c>
      <c r="B25" s="154">
        <v>34915988772</v>
      </c>
      <c r="C25" s="155">
        <v>4997832107</v>
      </c>
      <c r="D25" s="154">
        <v>429253467</v>
      </c>
      <c r="E25" s="161">
        <v>742161</v>
      </c>
      <c r="F25" s="164">
        <f t="shared" si="0"/>
        <v>29918156665</v>
      </c>
      <c r="G25" s="162">
        <f>B25/C25-1</f>
        <v>5.9862268328494697</v>
      </c>
      <c r="H25" s="164">
        <f t="shared" si="1"/>
        <v>4568578640</v>
      </c>
      <c r="I25" s="162">
        <f>C25/D25-1</f>
        <v>10.643079185659786</v>
      </c>
      <c r="J25" s="164">
        <f t="shared" si="2"/>
        <v>428511306</v>
      </c>
      <c r="K25" s="162">
        <f>D25/E25-1</f>
        <v>577.38321738814079</v>
      </c>
    </row>
    <row r="26" spans="1:11" ht="16.5" thickBot="1" x14ac:dyDescent="0.3">
      <c r="A26" s="14" t="s">
        <v>85</v>
      </c>
      <c r="B26" s="154">
        <v>1418756945397</v>
      </c>
      <c r="C26" s="155">
        <v>201726249273</v>
      </c>
      <c r="D26" s="154">
        <v>18427740278</v>
      </c>
      <c r="E26" s="161">
        <v>32172088</v>
      </c>
      <c r="F26" s="164">
        <f t="shared" si="0"/>
        <v>1217030696124</v>
      </c>
      <c r="G26" s="162">
        <f>B26/C26-1</f>
        <v>6.0330804766858526</v>
      </c>
      <c r="H26" s="164">
        <f t="shared" si="1"/>
        <v>183298508995</v>
      </c>
      <c r="I26" s="162">
        <f>C26/D26-1</f>
        <v>9.9468793367915733</v>
      </c>
      <c r="J26" s="164">
        <f t="shared" si="2"/>
        <v>18395568190</v>
      </c>
      <c r="K26" s="162">
        <f>D26/E26-1</f>
        <v>571.78658065339118</v>
      </c>
    </row>
    <row r="27" spans="1:11" ht="16.5" thickBot="1" x14ac:dyDescent="0.3">
      <c r="A27" s="143" t="s">
        <v>22</v>
      </c>
      <c r="B27" s="144">
        <f>SUM(B23:B26)</f>
        <v>1673116173173</v>
      </c>
      <c r="C27" s="145">
        <f>SUM(C23:C26)</f>
        <v>238302555262</v>
      </c>
      <c r="D27" s="144">
        <f>SUM(D23:D26)</f>
        <v>21570335122</v>
      </c>
      <c r="E27" s="146">
        <f>SUM(E23:E26)</f>
        <v>37585269</v>
      </c>
      <c r="F27" s="147">
        <f t="shared" si="0"/>
        <v>1434813617911</v>
      </c>
      <c r="G27" s="148">
        <f>B27/C27-1</f>
        <v>6.0209745394190364</v>
      </c>
      <c r="H27" s="147">
        <f t="shared" si="1"/>
        <v>216732220140</v>
      </c>
      <c r="I27" s="148">
        <f>C27/D27-1</f>
        <v>10.047698328013023</v>
      </c>
      <c r="J27" s="147">
        <f t="shared" si="2"/>
        <v>21532749853</v>
      </c>
      <c r="K27" s="148">
        <f>D27/E27-1</f>
        <v>572.90397078174431</v>
      </c>
    </row>
    <row r="28" spans="1:11" ht="15.75" x14ac:dyDescent="0.25">
      <c r="A28" s="2"/>
      <c r="B28" s="200"/>
      <c r="C28" s="202"/>
      <c r="D28" s="200"/>
      <c r="E28" s="307"/>
      <c r="F28" s="138"/>
      <c r="G28" s="140"/>
      <c r="H28" s="138"/>
      <c r="I28" s="140"/>
      <c r="J28" s="138"/>
      <c r="K28" s="140"/>
    </row>
    <row r="29" spans="1:11" ht="15.75" thickBot="1" x14ac:dyDescent="0.3">
      <c r="A29" s="17"/>
      <c r="B29" s="67"/>
      <c r="C29" s="60"/>
      <c r="D29" s="67"/>
      <c r="E29" s="68"/>
      <c r="F29" s="138"/>
      <c r="G29" s="140"/>
      <c r="H29" s="138"/>
      <c r="I29" s="140"/>
      <c r="J29" s="138"/>
      <c r="K29" s="140"/>
    </row>
    <row r="30" spans="1:11" ht="17.25" thickBot="1" x14ac:dyDescent="0.3">
      <c r="A30" s="149" t="s">
        <v>23</v>
      </c>
      <c r="B30" s="144">
        <f>B20+B27</f>
        <v>1976483291517</v>
      </c>
      <c r="C30" s="145">
        <f>C20+C27</f>
        <v>291422812068</v>
      </c>
      <c r="D30" s="144">
        <f>D20+D27</f>
        <v>26541593469</v>
      </c>
      <c r="E30" s="146">
        <f>E20+E27</f>
        <v>45911528</v>
      </c>
      <c r="F30" s="147">
        <f t="shared" si="0"/>
        <v>1685060479449</v>
      </c>
      <c r="G30" s="148">
        <f>B30/C30-1</f>
        <v>5.7821845431091763</v>
      </c>
      <c r="H30" s="147">
        <f t="shared" si="1"/>
        <v>264881218599</v>
      </c>
      <c r="I30" s="148">
        <f>C30/D30-1</f>
        <v>9.9798536552967505</v>
      </c>
      <c r="J30" s="147">
        <f t="shared" si="2"/>
        <v>26495681941</v>
      </c>
      <c r="K30" s="148">
        <f>D30/E30-1</f>
        <v>577.10303044150476</v>
      </c>
    </row>
    <row r="31" spans="1:11" x14ac:dyDescent="0.25">
      <c r="A31" s="17"/>
      <c r="B31" s="67"/>
      <c r="C31" s="60"/>
      <c r="D31" s="67"/>
      <c r="E31" s="68"/>
      <c r="F31" s="138"/>
      <c r="G31" s="140"/>
      <c r="H31" s="138"/>
      <c r="I31" s="140"/>
      <c r="J31" s="138"/>
      <c r="K31" s="140"/>
    </row>
    <row r="32" spans="1:11" ht="16.5" x14ac:dyDescent="0.25">
      <c r="A32" s="18" t="s">
        <v>25</v>
      </c>
      <c r="B32" s="67"/>
      <c r="C32" s="60"/>
      <c r="D32" s="67"/>
      <c r="E32" s="68"/>
      <c r="F32" s="138"/>
      <c r="G32" s="140"/>
      <c r="H32" s="138"/>
      <c r="I32" s="140"/>
      <c r="J32" s="138"/>
      <c r="K32" s="140"/>
    </row>
    <row r="33" spans="1:11" x14ac:dyDescent="0.25">
      <c r="A33" s="17"/>
      <c r="B33" s="67"/>
      <c r="C33" s="60"/>
      <c r="D33" s="67"/>
      <c r="E33" s="68"/>
      <c r="F33" s="138"/>
      <c r="G33" s="140"/>
      <c r="H33" s="138"/>
      <c r="I33" s="140"/>
      <c r="J33" s="138"/>
      <c r="K33" s="140"/>
    </row>
    <row r="34" spans="1:11" ht="15.75" x14ac:dyDescent="0.25">
      <c r="A34" s="10" t="s">
        <v>27</v>
      </c>
      <c r="B34" s="67"/>
      <c r="C34" s="60"/>
      <c r="D34" s="67"/>
      <c r="E34" s="68"/>
      <c r="F34" s="138"/>
      <c r="G34" s="140"/>
      <c r="H34" s="138"/>
      <c r="I34" s="140"/>
      <c r="J34" s="138"/>
      <c r="K34" s="140"/>
    </row>
    <row r="35" spans="1:11" ht="15.75" x14ac:dyDescent="0.25">
      <c r="A35" s="14" t="s">
        <v>28</v>
      </c>
      <c r="B35" s="67">
        <v>0</v>
      </c>
      <c r="C35" s="60">
        <v>0</v>
      </c>
      <c r="D35" s="67">
        <v>5000</v>
      </c>
      <c r="E35" s="68">
        <v>5000</v>
      </c>
      <c r="F35" s="138"/>
      <c r="G35" s="140"/>
      <c r="H35" s="138">
        <f t="shared" si="1"/>
        <v>-5000</v>
      </c>
      <c r="I35" s="140">
        <f>C35/D35-1</f>
        <v>-1</v>
      </c>
      <c r="J35" s="138"/>
      <c r="K35" s="140"/>
    </row>
    <row r="36" spans="1:11" ht="15.75" x14ac:dyDescent="0.25">
      <c r="A36" s="10" t="s">
        <v>29</v>
      </c>
      <c r="B36" s="69">
        <f>SUM(B35)</f>
        <v>0</v>
      </c>
      <c r="C36" s="52">
        <f>SUM(C35)</f>
        <v>0</v>
      </c>
      <c r="D36" s="69">
        <f>SUM(D35)</f>
        <v>5000</v>
      </c>
      <c r="E36" s="136">
        <f>SUM(E35)</f>
        <v>5000</v>
      </c>
      <c r="F36" s="138"/>
      <c r="G36" s="140"/>
      <c r="H36" s="138">
        <f t="shared" si="1"/>
        <v>-5000</v>
      </c>
      <c r="I36" s="140">
        <f>C36/D36-1</f>
        <v>-1</v>
      </c>
      <c r="J36" s="138"/>
      <c r="K36" s="140"/>
    </row>
    <row r="37" spans="1:11" x14ac:dyDescent="0.25">
      <c r="A37" s="21"/>
      <c r="B37" s="67"/>
      <c r="C37" s="60"/>
      <c r="D37" s="67"/>
      <c r="E37" s="68"/>
      <c r="F37" s="138"/>
      <c r="G37" s="140"/>
      <c r="H37" s="138"/>
      <c r="I37" s="140"/>
      <c r="J37" s="138"/>
      <c r="K37" s="140"/>
    </row>
    <row r="38" spans="1:11" x14ac:dyDescent="0.25">
      <c r="A38" s="22"/>
      <c r="B38" s="67"/>
      <c r="C38" s="60"/>
      <c r="D38" s="67"/>
      <c r="E38" s="68"/>
      <c r="F38" s="138"/>
      <c r="G38" s="140"/>
      <c r="H38" s="138"/>
      <c r="I38" s="140"/>
      <c r="J38" s="138"/>
      <c r="K38" s="140"/>
    </row>
    <row r="39" spans="1:11" x14ac:dyDescent="0.25">
      <c r="A39" s="17"/>
      <c r="B39" s="67"/>
      <c r="C39" s="60"/>
      <c r="D39" s="67"/>
      <c r="E39" s="68"/>
      <c r="F39" s="138"/>
      <c r="G39" s="140"/>
      <c r="H39" s="138"/>
      <c r="I39" s="140"/>
      <c r="J39" s="138"/>
      <c r="K39" s="140"/>
    </row>
    <row r="40" spans="1:11" ht="15.75" x14ac:dyDescent="0.25">
      <c r="A40" s="10" t="s">
        <v>31</v>
      </c>
      <c r="B40" s="67"/>
      <c r="C40" s="60"/>
      <c r="D40" s="67"/>
      <c r="E40" s="68"/>
      <c r="F40" s="138"/>
      <c r="G40" s="140"/>
      <c r="H40" s="138"/>
      <c r="I40" s="140"/>
      <c r="J40" s="138"/>
      <c r="K40" s="140"/>
    </row>
    <row r="41" spans="1:11" ht="15.75" x14ac:dyDescent="0.25">
      <c r="A41" s="14" t="s">
        <v>86</v>
      </c>
      <c r="B41" s="67">
        <v>126094853512</v>
      </c>
      <c r="C41" s="60">
        <v>10567763338</v>
      </c>
      <c r="D41" s="67">
        <v>497353056</v>
      </c>
      <c r="E41" s="68">
        <v>9405105</v>
      </c>
      <c r="F41" s="138">
        <f t="shared" si="0"/>
        <v>115527090174</v>
      </c>
      <c r="G41" s="140">
        <f>B41/C41-1</f>
        <v>10.93202851719653</v>
      </c>
      <c r="H41" s="138">
        <f t="shared" si="1"/>
        <v>10070410282</v>
      </c>
      <c r="I41" s="140">
        <f>C41/D41-1</f>
        <v>20.248011267874869</v>
      </c>
      <c r="J41" s="138">
        <f t="shared" si="2"/>
        <v>487947951</v>
      </c>
      <c r="K41" s="140">
        <f>D41/E41-1</f>
        <v>51.881180592880142</v>
      </c>
    </row>
    <row r="42" spans="1:11" ht="15.75" x14ac:dyDescent="0.25">
      <c r="A42" s="13" t="s">
        <v>32</v>
      </c>
      <c r="B42" s="67">
        <v>0</v>
      </c>
      <c r="C42" s="60">
        <v>0</v>
      </c>
      <c r="D42" s="67">
        <v>0</v>
      </c>
      <c r="E42" s="68">
        <v>0</v>
      </c>
      <c r="F42" s="138">
        <f t="shared" si="0"/>
        <v>0</v>
      </c>
      <c r="G42" s="140"/>
      <c r="H42" s="138">
        <f t="shared" si="1"/>
        <v>0</v>
      </c>
      <c r="I42" s="140"/>
      <c r="J42" s="138">
        <f t="shared" si="2"/>
        <v>0</v>
      </c>
      <c r="K42" s="140"/>
    </row>
    <row r="43" spans="1:11" ht="15.75" x14ac:dyDescent="0.25">
      <c r="A43" s="14" t="s">
        <v>134</v>
      </c>
      <c r="B43" s="67">
        <v>1454921</v>
      </c>
      <c r="C43" s="60">
        <v>14050</v>
      </c>
      <c r="D43" s="67">
        <v>6598</v>
      </c>
      <c r="E43" s="68">
        <v>3659</v>
      </c>
      <c r="F43" s="138">
        <f t="shared" si="0"/>
        <v>1440871</v>
      </c>
      <c r="G43" s="140">
        <f>B43/C43-1</f>
        <v>102.55309608540925</v>
      </c>
      <c r="H43" s="138">
        <f t="shared" si="1"/>
        <v>7452</v>
      </c>
      <c r="I43" s="140">
        <f>C43/D43-1</f>
        <v>1.1294331615641102</v>
      </c>
      <c r="J43" s="138">
        <f t="shared" si="2"/>
        <v>2939</v>
      </c>
      <c r="K43" s="140">
        <f>D43/E43-1</f>
        <v>0.80322492484285335</v>
      </c>
    </row>
    <row r="44" spans="1:11" ht="15.75" x14ac:dyDescent="0.25">
      <c r="A44" s="13" t="s">
        <v>33</v>
      </c>
      <c r="B44" s="67">
        <v>5229345794</v>
      </c>
      <c r="C44" s="60">
        <v>720469447</v>
      </c>
      <c r="D44" s="67">
        <v>62391245</v>
      </c>
      <c r="E44" s="68">
        <v>168965</v>
      </c>
      <c r="F44" s="138">
        <f t="shared" si="0"/>
        <v>4508876347</v>
      </c>
      <c r="G44" s="140">
        <f>B44/C44-1</f>
        <v>6.2582478212986592</v>
      </c>
      <c r="H44" s="138">
        <f t="shared" si="1"/>
        <v>658078202</v>
      </c>
      <c r="I44" s="140">
        <f>C44/D44-1</f>
        <v>10.547604908348919</v>
      </c>
      <c r="J44" s="138">
        <f t="shared" si="2"/>
        <v>62222280</v>
      </c>
      <c r="K44" s="140">
        <f>D44/E44-1</f>
        <v>368.25543751664549</v>
      </c>
    </row>
    <row r="45" spans="1:11" ht="15.75" x14ac:dyDescent="0.25">
      <c r="A45" s="27" t="s">
        <v>34</v>
      </c>
      <c r="B45" s="67">
        <v>1356</v>
      </c>
      <c r="C45" s="60">
        <v>1356</v>
      </c>
      <c r="D45" s="67">
        <v>1356</v>
      </c>
      <c r="E45" s="68">
        <v>1356</v>
      </c>
      <c r="F45" s="138">
        <f t="shared" si="0"/>
        <v>0</v>
      </c>
      <c r="G45" s="140">
        <f>B45/C45-1</f>
        <v>0</v>
      </c>
      <c r="H45" s="138">
        <f t="shared" si="1"/>
        <v>0</v>
      </c>
      <c r="I45" s="140">
        <f>C45/D45-1</f>
        <v>0</v>
      </c>
      <c r="J45" s="138">
        <f t="shared" si="2"/>
        <v>0</v>
      </c>
      <c r="K45" s="140">
        <f>D45/E45-1</f>
        <v>0</v>
      </c>
    </row>
    <row r="46" spans="1:11" ht="16.5" thickBot="1" x14ac:dyDescent="0.3">
      <c r="A46" s="27" t="s">
        <v>87</v>
      </c>
      <c r="B46" s="67">
        <v>1231198220</v>
      </c>
      <c r="C46" s="60">
        <v>206218607</v>
      </c>
      <c r="D46" s="67">
        <v>56644140</v>
      </c>
      <c r="E46" s="68">
        <v>2571956</v>
      </c>
      <c r="F46" s="138">
        <f t="shared" si="0"/>
        <v>1024979613</v>
      </c>
      <c r="G46" s="140">
        <f>B46/C46-1</f>
        <v>4.9703546537873766</v>
      </c>
      <c r="H46" s="138">
        <f t="shared" si="1"/>
        <v>149574467</v>
      </c>
      <c r="I46" s="140">
        <f>C46/D46-1</f>
        <v>2.6405991334672922</v>
      </c>
      <c r="J46" s="138">
        <f t="shared" si="2"/>
        <v>54072184</v>
      </c>
      <c r="K46" s="140">
        <f>D46/E46-1</f>
        <v>21.023759348915767</v>
      </c>
    </row>
    <row r="47" spans="1:11" ht="16.5" thickBot="1" x14ac:dyDescent="0.3">
      <c r="A47" s="143" t="s">
        <v>36</v>
      </c>
      <c r="B47" s="144">
        <f>SUM(B41:B46)</f>
        <v>132556853803</v>
      </c>
      <c r="C47" s="145">
        <f>SUM(C41:C46)</f>
        <v>11494466798</v>
      </c>
      <c r="D47" s="144">
        <f>SUM(D41:D46)</f>
        <v>616396395</v>
      </c>
      <c r="E47" s="146">
        <f>SUM(E41:E46)</f>
        <v>12151041</v>
      </c>
      <c r="F47" s="147">
        <f t="shared" si="0"/>
        <v>121062387005</v>
      </c>
      <c r="G47" s="148">
        <f>B47/C47-1</f>
        <v>10.532231649585039</v>
      </c>
      <c r="H47" s="147">
        <f t="shared" si="1"/>
        <v>10878070403</v>
      </c>
      <c r="I47" s="148">
        <f>C47/D47-1</f>
        <v>17.647848837597436</v>
      </c>
      <c r="J47" s="147">
        <f t="shared" si="2"/>
        <v>604245354</v>
      </c>
      <c r="K47" s="148">
        <f>D47/E47-1</f>
        <v>49.727867266681102</v>
      </c>
    </row>
    <row r="48" spans="1:11" ht="15.75" thickBot="1" x14ac:dyDescent="0.3">
      <c r="A48" s="30"/>
      <c r="B48" s="67"/>
      <c r="C48" s="60"/>
      <c r="D48" s="67"/>
      <c r="E48" s="68"/>
      <c r="F48" s="138">
        <f t="shared" si="0"/>
        <v>0</v>
      </c>
      <c r="G48" s="140"/>
      <c r="H48" s="138">
        <f t="shared" si="1"/>
        <v>0</v>
      </c>
      <c r="I48" s="140"/>
      <c r="J48" s="138">
        <f t="shared" si="2"/>
        <v>0</v>
      </c>
      <c r="K48" s="140"/>
    </row>
    <row r="49" spans="1:11" ht="17.25" thickBot="1" x14ac:dyDescent="0.3">
      <c r="A49" s="149" t="s">
        <v>37</v>
      </c>
      <c r="B49" s="144">
        <f>B36+B47</f>
        <v>132556853803</v>
      </c>
      <c r="C49" s="145">
        <f>C36+C47</f>
        <v>11494466798</v>
      </c>
      <c r="D49" s="144">
        <f>D36+D47</f>
        <v>616401395</v>
      </c>
      <c r="E49" s="146">
        <f>E36+E47</f>
        <v>12156041</v>
      </c>
      <c r="F49" s="147">
        <f t="shared" si="0"/>
        <v>121062387005</v>
      </c>
      <c r="G49" s="148">
        <f>B49/C49-1</f>
        <v>10.532231649585039</v>
      </c>
      <c r="H49" s="147">
        <f t="shared" si="1"/>
        <v>10878065403</v>
      </c>
      <c r="I49" s="148">
        <f>C49/D49-1</f>
        <v>17.64769757375387</v>
      </c>
      <c r="J49" s="147">
        <f t="shared" si="2"/>
        <v>604245354</v>
      </c>
      <c r="K49" s="148">
        <f>D49/E49-1</f>
        <v>49.707413293522123</v>
      </c>
    </row>
    <row r="50" spans="1:11" x14ac:dyDescent="0.25">
      <c r="A50" s="17"/>
      <c r="B50" s="67"/>
      <c r="C50" s="60"/>
      <c r="D50" s="67"/>
      <c r="E50" s="68"/>
      <c r="F50" s="138">
        <f t="shared" si="0"/>
        <v>0</v>
      </c>
      <c r="G50" s="140"/>
      <c r="H50" s="138">
        <f t="shared" si="1"/>
        <v>0</v>
      </c>
      <c r="I50" s="140"/>
      <c r="J50" s="138">
        <f t="shared" si="2"/>
        <v>0</v>
      </c>
      <c r="K50" s="140"/>
    </row>
    <row r="51" spans="1:11" ht="15.75" thickBot="1" x14ac:dyDescent="0.3">
      <c r="A51" s="17"/>
      <c r="B51" s="67"/>
      <c r="C51" s="60"/>
      <c r="D51" s="67"/>
      <c r="E51" s="68"/>
      <c r="F51" s="138">
        <f t="shared" si="0"/>
        <v>0</v>
      </c>
      <c r="G51" s="140"/>
      <c r="H51" s="138">
        <f t="shared" si="1"/>
        <v>0</v>
      </c>
      <c r="I51" s="140"/>
      <c r="J51" s="138">
        <f t="shared" si="2"/>
        <v>0</v>
      </c>
      <c r="K51" s="140"/>
    </row>
    <row r="52" spans="1:11" ht="18.75" thickBot="1" x14ac:dyDescent="0.3">
      <c r="A52" s="150" t="s">
        <v>38</v>
      </c>
      <c r="B52" s="144">
        <f>B30+B49</f>
        <v>2109040145320</v>
      </c>
      <c r="C52" s="145">
        <f>C30+C49</f>
        <v>302917278866</v>
      </c>
      <c r="D52" s="144">
        <f>D30+D49</f>
        <v>27157994864</v>
      </c>
      <c r="E52" s="146">
        <f>E30+E49</f>
        <v>58067569</v>
      </c>
      <c r="F52" s="147">
        <f t="shared" si="0"/>
        <v>1806122866454</v>
      </c>
      <c r="G52" s="148">
        <f>B52/C52-1</f>
        <v>5.9624293246505937</v>
      </c>
      <c r="H52" s="147">
        <f t="shared" si="1"/>
        <v>275759284002</v>
      </c>
      <c r="I52" s="148">
        <f>C52/D52-1</f>
        <v>10.153889688208904</v>
      </c>
      <c r="J52" s="147">
        <f t="shared" si="2"/>
        <v>27099927295</v>
      </c>
      <c r="K52" s="148">
        <f>D52/E52-1</f>
        <v>466.69643247851479</v>
      </c>
    </row>
    <row r="53" spans="1:11" x14ac:dyDescent="0.25">
      <c r="A53" s="17"/>
      <c r="B53" s="67"/>
      <c r="C53" s="60"/>
      <c r="D53" s="67"/>
      <c r="E53" s="68"/>
      <c r="F53" s="138"/>
      <c r="G53" s="140"/>
      <c r="H53" s="138"/>
      <c r="I53" s="140"/>
      <c r="J53" s="138"/>
      <c r="K53" s="140"/>
    </row>
    <row r="54" spans="1:11" x14ac:dyDescent="0.25">
      <c r="A54" s="17"/>
      <c r="B54" s="67"/>
      <c r="C54" s="60"/>
      <c r="D54" s="67"/>
      <c r="E54" s="68"/>
      <c r="F54" s="138"/>
      <c r="G54" s="140"/>
      <c r="H54" s="138"/>
      <c r="I54" s="140"/>
      <c r="J54" s="138"/>
      <c r="K54" s="140"/>
    </row>
    <row r="55" spans="1:11" x14ac:dyDescent="0.25">
      <c r="A55" s="17"/>
      <c r="B55" s="67"/>
      <c r="C55" s="60"/>
      <c r="D55" s="67"/>
      <c r="E55" s="68"/>
      <c r="F55" s="138"/>
      <c r="G55" s="140"/>
      <c r="H55" s="138"/>
      <c r="I55" s="140"/>
      <c r="J55" s="138"/>
      <c r="K55" s="140"/>
    </row>
    <row r="56" spans="1:11" x14ac:dyDescent="0.25">
      <c r="A56" s="17"/>
      <c r="B56" s="67"/>
      <c r="C56" s="60"/>
      <c r="D56" s="67"/>
      <c r="E56" s="68"/>
      <c r="F56" s="138"/>
      <c r="G56" s="140"/>
      <c r="H56" s="138"/>
      <c r="I56" s="140"/>
      <c r="J56" s="138"/>
      <c r="K56" s="140"/>
    </row>
    <row r="57" spans="1:11" ht="20.25" x14ac:dyDescent="0.3">
      <c r="A57" s="34" t="s">
        <v>39</v>
      </c>
      <c r="B57" s="71"/>
      <c r="C57" s="72"/>
      <c r="D57" s="71"/>
      <c r="E57" s="73"/>
      <c r="F57" s="138"/>
      <c r="G57" s="140"/>
      <c r="H57" s="138"/>
      <c r="I57" s="140"/>
      <c r="J57" s="138"/>
      <c r="K57" s="140"/>
    </row>
    <row r="58" spans="1:11" ht="18" x14ac:dyDescent="0.25">
      <c r="A58" s="4"/>
      <c r="B58" s="71"/>
      <c r="C58" s="72"/>
      <c r="D58" s="71"/>
      <c r="E58" s="73"/>
      <c r="F58" s="138"/>
      <c r="G58" s="140"/>
      <c r="H58" s="138"/>
      <c r="I58" s="140"/>
      <c r="J58" s="138"/>
      <c r="K58" s="140"/>
    </row>
    <row r="59" spans="1:11" ht="18" x14ac:dyDescent="0.25">
      <c r="A59" s="4" t="s">
        <v>40</v>
      </c>
      <c r="B59" s="71"/>
      <c r="C59" s="72"/>
      <c r="D59" s="71"/>
      <c r="E59" s="73"/>
      <c r="F59" s="138"/>
      <c r="G59" s="140"/>
      <c r="H59" s="138"/>
      <c r="I59" s="140"/>
      <c r="J59" s="138"/>
      <c r="K59" s="140"/>
    </row>
    <row r="60" spans="1:11" ht="18" x14ac:dyDescent="0.25">
      <c r="A60" s="4"/>
      <c r="B60" s="71"/>
      <c r="C60" s="72"/>
      <c r="D60" s="71"/>
      <c r="E60" s="73"/>
      <c r="F60" s="138"/>
      <c r="G60" s="140"/>
      <c r="H60" s="138"/>
      <c r="I60" s="140"/>
      <c r="J60" s="138"/>
      <c r="K60" s="140"/>
    </row>
    <row r="61" spans="1:11" ht="15.75" x14ac:dyDescent="0.25">
      <c r="A61" s="10" t="s">
        <v>41</v>
      </c>
      <c r="B61" s="71"/>
      <c r="C61" s="72"/>
      <c r="D61" s="71"/>
      <c r="E61" s="73"/>
      <c r="F61" s="138"/>
      <c r="G61" s="140"/>
      <c r="H61" s="138"/>
      <c r="I61" s="140"/>
      <c r="J61" s="138"/>
      <c r="K61" s="140"/>
    </row>
    <row r="62" spans="1:11" ht="15.75" x14ac:dyDescent="0.25">
      <c r="A62" s="13" t="s">
        <v>42</v>
      </c>
      <c r="B62" s="74">
        <v>1671059135</v>
      </c>
      <c r="C62" s="124">
        <v>80940542</v>
      </c>
      <c r="D62" s="74">
        <v>6951816</v>
      </c>
      <c r="E62" s="80">
        <v>11833</v>
      </c>
      <c r="F62" s="138">
        <f t="shared" si="0"/>
        <v>1590118593</v>
      </c>
      <c r="G62" s="140">
        <f>B62/C62-1</f>
        <v>19.645514518546218</v>
      </c>
      <c r="H62" s="138">
        <f t="shared" si="1"/>
        <v>73988726</v>
      </c>
      <c r="I62" s="140">
        <f>C62/D62-1</f>
        <v>10.643078873203779</v>
      </c>
      <c r="J62" s="138">
        <f t="shared" si="2"/>
        <v>6939983</v>
      </c>
      <c r="K62" s="140">
        <f>D62/E62-1</f>
        <v>586.49395757626974</v>
      </c>
    </row>
    <row r="63" spans="1:11" ht="15.75" x14ac:dyDescent="0.25">
      <c r="A63" s="14" t="s">
        <v>43</v>
      </c>
      <c r="B63" s="74">
        <v>0</v>
      </c>
      <c r="C63" s="124">
        <v>0</v>
      </c>
      <c r="D63" s="74">
        <v>0</v>
      </c>
      <c r="E63" s="80">
        <v>0</v>
      </c>
      <c r="F63" s="138">
        <f t="shared" si="0"/>
        <v>0</v>
      </c>
      <c r="G63" s="140"/>
      <c r="H63" s="138">
        <f t="shared" si="1"/>
        <v>0</v>
      </c>
      <c r="I63" s="140"/>
      <c r="J63" s="138">
        <f t="shared" si="2"/>
        <v>0</v>
      </c>
      <c r="K63" s="140"/>
    </row>
    <row r="64" spans="1:11" ht="15.75" x14ac:dyDescent="0.25">
      <c r="A64" s="14" t="s">
        <v>44</v>
      </c>
      <c r="B64" s="74">
        <v>62386968515</v>
      </c>
      <c r="C64" s="79">
        <v>7316898091</v>
      </c>
      <c r="D64" s="74">
        <v>485449940</v>
      </c>
      <c r="E64" s="80">
        <v>634810</v>
      </c>
      <c r="F64" s="138">
        <f t="shared" si="0"/>
        <v>55070070424</v>
      </c>
      <c r="G64" s="140">
        <f>B64/C64-1</f>
        <v>7.5264230469107947</v>
      </c>
      <c r="H64" s="138">
        <f t="shared" si="1"/>
        <v>6831448151</v>
      </c>
      <c r="I64" s="140">
        <f>C64/D64-1</f>
        <v>14.072404975474917</v>
      </c>
      <c r="J64" s="138">
        <f t="shared" si="2"/>
        <v>484815130</v>
      </c>
      <c r="K64" s="140">
        <f>D64/E64-1</f>
        <v>763.71690742111809</v>
      </c>
    </row>
    <row r="65" spans="1:11" ht="16.5" thickBot="1" x14ac:dyDescent="0.3">
      <c r="A65" s="14" t="s">
        <v>45</v>
      </c>
      <c r="B65" s="74">
        <v>32967458183</v>
      </c>
      <c r="C65" s="79">
        <v>4270718065</v>
      </c>
      <c r="D65" s="74">
        <v>317558560</v>
      </c>
      <c r="E65" s="80">
        <v>406362</v>
      </c>
      <c r="F65" s="138">
        <f t="shared" si="0"/>
        <v>28696740118</v>
      </c>
      <c r="G65" s="140">
        <f>B65/C65-1</f>
        <v>6.7194180653552458</v>
      </c>
      <c r="H65" s="138">
        <f t="shared" si="1"/>
        <v>3953159505</v>
      </c>
      <c r="I65" s="140">
        <f>C65/D65-1</f>
        <v>12.448600047184998</v>
      </c>
      <c r="J65" s="138">
        <f t="shared" si="2"/>
        <v>317152198</v>
      </c>
      <c r="K65" s="140">
        <f>D65/E65-1</f>
        <v>780.46716474473499</v>
      </c>
    </row>
    <row r="66" spans="1:11" ht="16.5" thickBot="1" x14ac:dyDescent="0.3">
      <c r="A66" s="143" t="s">
        <v>46</v>
      </c>
      <c r="B66" s="151">
        <f>SUM(B62:B65)</f>
        <v>97025485833</v>
      </c>
      <c r="C66" s="152">
        <f>SUM(C62:C65)</f>
        <v>11668556698</v>
      </c>
      <c r="D66" s="151">
        <f>SUM(D62:D65)</f>
        <v>809960316</v>
      </c>
      <c r="E66" s="153">
        <f>SUM(E62:E65)</f>
        <v>1053005</v>
      </c>
      <c r="F66" s="147">
        <f t="shared" si="0"/>
        <v>85356929135</v>
      </c>
      <c r="G66" s="148">
        <f>B66/C66-1</f>
        <v>7.3151231419760983</v>
      </c>
      <c r="H66" s="147">
        <f t="shared" si="1"/>
        <v>10858596382</v>
      </c>
      <c r="I66" s="148">
        <f>C66/D66-1</f>
        <v>13.406331356609329</v>
      </c>
      <c r="J66" s="147">
        <f t="shared" si="2"/>
        <v>808907311</v>
      </c>
      <c r="K66" s="148">
        <f>D66/E66-1</f>
        <v>768.18943024961891</v>
      </c>
    </row>
    <row r="67" spans="1:11" x14ac:dyDescent="0.25">
      <c r="A67" s="22"/>
      <c r="B67" s="76"/>
      <c r="C67" s="77"/>
      <c r="D67" s="76"/>
      <c r="E67" s="78"/>
      <c r="F67" s="138"/>
      <c r="G67" s="140"/>
      <c r="H67" s="138"/>
      <c r="I67" s="140"/>
      <c r="J67" s="138"/>
      <c r="K67" s="140"/>
    </row>
    <row r="68" spans="1:11" ht="15.75" x14ac:dyDescent="0.25">
      <c r="A68" s="10" t="s">
        <v>88</v>
      </c>
      <c r="B68" s="71"/>
      <c r="C68" s="72"/>
      <c r="D68" s="71"/>
      <c r="E68" s="73"/>
      <c r="F68" s="138"/>
      <c r="G68" s="140"/>
      <c r="H68" s="138"/>
      <c r="I68" s="140"/>
      <c r="J68" s="138"/>
      <c r="K68" s="140"/>
    </row>
    <row r="69" spans="1:11" ht="15.75" x14ac:dyDescent="0.25">
      <c r="A69" s="14" t="s">
        <v>47</v>
      </c>
      <c r="B69" s="74">
        <v>219442849954</v>
      </c>
      <c r="C69" s="79">
        <v>31578031797</v>
      </c>
      <c r="D69" s="74">
        <v>2713536345</v>
      </c>
      <c r="E69" s="80">
        <v>4671010</v>
      </c>
      <c r="F69" s="138">
        <f>B69-C69</f>
        <v>187864818157</v>
      </c>
      <c r="G69" s="140">
        <f>B69/C69-1</f>
        <v>5.9492250614190487</v>
      </c>
      <c r="H69" s="138">
        <f>C69-D69</f>
        <v>28864495452</v>
      </c>
      <c r="I69" s="140">
        <f>C69/D69-1</f>
        <v>10.637224559452141</v>
      </c>
      <c r="J69" s="138">
        <f>D69-E69</f>
        <v>2708865335</v>
      </c>
      <c r="K69" s="140">
        <f>D69/E69-1</f>
        <v>579.93139278228909</v>
      </c>
    </row>
    <row r="70" spans="1:11" ht="15.75" x14ac:dyDescent="0.25">
      <c r="A70" s="14" t="s">
        <v>48</v>
      </c>
      <c r="B70" s="74">
        <v>90317105148</v>
      </c>
      <c r="C70" s="79">
        <v>10589493194</v>
      </c>
      <c r="D70" s="74">
        <v>1167738623</v>
      </c>
      <c r="E70" s="80">
        <v>3414203</v>
      </c>
      <c r="F70" s="138">
        <f>B70-C70</f>
        <v>79727611954</v>
      </c>
      <c r="G70" s="140">
        <f>B70/C70-1</f>
        <v>7.5289355678677445</v>
      </c>
      <c r="H70" s="138">
        <f>C70-D70</f>
        <v>9421754571</v>
      </c>
      <c r="I70" s="140">
        <f>C70/D70-1</f>
        <v>8.0683762491257429</v>
      </c>
      <c r="J70" s="138">
        <f>D70-E70</f>
        <v>1164324420</v>
      </c>
      <c r="K70" s="140">
        <f>D70/E70-1</f>
        <v>341.02378212426152</v>
      </c>
    </row>
    <row r="71" spans="1:11" ht="15.75" x14ac:dyDescent="0.25">
      <c r="A71" s="14" t="s">
        <v>49</v>
      </c>
      <c r="B71" s="74">
        <v>160933327387</v>
      </c>
      <c r="C71" s="79">
        <v>23158739812</v>
      </c>
      <c r="D71" s="74">
        <v>1989886123</v>
      </c>
      <c r="E71" s="80">
        <v>3425591</v>
      </c>
      <c r="F71" s="138">
        <f>B71-C71</f>
        <v>137774587575</v>
      </c>
      <c r="G71" s="140">
        <f>B71/C71-1</f>
        <v>5.9491400954213542</v>
      </c>
      <c r="H71" s="138">
        <f>C71-D71</f>
        <v>21168853689</v>
      </c>
      <c r="I71" s="140">
        <f>C71/D71-1</f>
        <v>10.638223687436611</v>
      </c>
      <c r="J71" s="138">
        <f>D71-E71</f>
        <v>1986460532</v>
      </c>
      <c r="K71" s="140">
        <f>D71/E71-1</f>
        <v>579.88841399921944</v>
      </c>
    </row>
    <row r="72" spans="1:11" ht="16.5" thickBot="1" x14ac:dyDescent="0.3">
      <c r="A72" s="14" t="s">
        <v>50</v>
      </c>
      <c r="B72" s="74">
        <v>135948074451</v>
      </c>
      <c r="C72" s="79">
        <v>19756781846</v>
      </c>
      <c r="D72" s="74">
        <v>2947908415</v>
      </c>
      <c r="E72" s="80">
        <v>5901276</v>
      </c>
      <c r="F72" s="138">
        <f>B72-C72</f>
        <v>116191292605</v>
      </c>
      <c r="G72" s="140">
        <f>B72/C72-1</f>
        <v>5.8810839493337994</v>
      </c>
      <c r="H72" s="138">
        <f>C72-D72</f>
        <v>16808873431</v>
      </c>
      <c r="I72" s="140">
        <f>C72/D72-1</f>
        <v>5.7019659584641476</v>
      </c>
      <c r="J72" s="138">
        <f>D72-E72</f>
        <v>2942007139</v>
      </c>
      <c r="K72" s="140">
        <f>D72/E72-1</f>
        <v>498.53745850897332</v>
      </c>
    </row>
    <row r="73" spans="1:11" ht="16.5" thickBot="1" x14ac:dyDescent="0.3">
      <c r="A73" s="143" t="s">
        <v>51</v>
      </c>
      <c r="B73" s="151">
        <f>SUM(B69:B72)</f>
        <v>606641356940</v>
      </c>
      <c r="C73" s="152">
        <f>SUM(C69:C72)</f>
        <v>85083046649</v>
      </c>
      <c r="D73" s="151">
        <f>SUM(D69:D72)</f>
        <v>8819069506</v>
      </c>
      <c r="E73" s="153">
        <f>SUM(E69:E72)</f>
        <v>17412080</v>
      </c>
      <c r="F73" s="147">
        <f>B73-C73</f>
        <v>521558310291</v>
      </c>
      <c r="G73" s="148">
        <f>B73/C73-1</f>
        <v>6.1299910009408434</v>
      </c>
      <c r="H73" s="147">
        <f>C73-D73</f>
        <v>76263977143</v>
      </c>
      <c r="I73" s="148">
        <f>C73/D73-1</f>
        <v>8.6476217350497429</v>
      </c>
      <c r="J73" s="147">
        <f>D73-E73</f>
        <v>8801657426</v>
      </c>
      <c r="K73" s="148">
        <f>D73/E73-1</f>
        <v>505.49144191848416</v>
      </c>
    </row>
    <row r="74" spans="1:11" ht="15.75" thickBot="1" x14ac:dyDescent="0.3">
      <c r="A74" s="17"/>
      <c r="B74" s="74"/>
      <c r="C74" s="79"/>
      <c r="D74" s="74"/>
      <c r="E74" s="80"/>
      <c r="F74" s="138"/>
      <c r="G74" s="140"/>
      <c r="H74" s="138"/>
      <c r="I74" s="140"/>
      <c r="J74" s="138"/>
      <c r="K74" s="140"/>
    </row>
    <row r="75" spans="1:11" ht="17.25" thickBot="1" x14ac:dyDescent="0.3">
      <c r="A75" s="149" t="s">
        <v>52</v>
      </c>
      <c r="B75" s="151">
        <f>B66+B73</f>
        <v>703666842773</v>
      </c>
      <c r="C75" s="152">
        <f>C66+C73</f>
        <v>96751603347</v>
      </c>
      <c r="D75" s="151">
        <f>D66+D73</f>
        <v>9629029822</v>
      </c>
      <c r="E75" s="153">
        <f>E66+E73</f>
        <v>18465085</v>
      </c>
      <c r="F75" s="147">
        <f>B75-C75</f>
        <v>606915239426</v>
      </c>
      <c r="G75" s="148">
        <f>B75/C75-1</f>
        <v>6.2729217752526143</v>
      </c>
      <c r="H75" s="147">
        <f>C75-D75</f>
        <v>87122573525</v>
      </c>
      <c r="I75" s="148">
        <f>C75/D75-1</f>
        <v>9.0479077472525873</v>
      </c>
      <c r="J75" s="147">
        <f>D75-E75</f>
        <v>9610564737</v>
      </c>
      <c r="K75" s="148">
        <f>D75/E75-1</f>
        <v>520.47227169547284</v>
      </c>
    </row>
    <row r="76" spans="1:11" x14ac:dyDescent="0.25">
      <c r="A76" s="17"/>
      <c r="B76" s="74"/>
      <c r="C76" s="79"/>
      <c r="D76" s="74"/>
      <c r="E76" s="80"/>
      <c r="F76" s="138"/>
      <c r="G76" s="140"/>
      <c r="H76" s="138"/>
      <c r="I76" s="140"/>
      <c r="J76" s="138"/>
      <c r="K76" s="140"/>
    </row>
    <row r="77" spans="1:11" ht="16.5" x14ac:dyDescent="0.25">
      <c r="A77" s="18" t="s">
        <v>53</v>
      </c>
      <c r="B77" s="71"/>
      <c r="C77" s="72"/>
      <c r="D77" s="71"/>
      <c r="E77" s="73"/>
      <c r="F77" s="138"/>
      <c r="G77" s="140"/>
      <c r="H77" s="138"/>
      <c r="I77" s="140"/>
      <c r="J77" s="138"/>
      <c r="K77" s="140"/>
    </row>
    <row r="78" spans="1:11" ht="18" x14ac:dyDescent="0.25">
      <c r="A78" s="4"/>
      <c r="B78" s="71"/>
      <c r="C78" s="72"/>
      <c r="D78" s="71"/>
      <c r="E78" s="73"/>
      <c r="F78" s="138"/>
      <c r="G78" s="140"/>
      <c r="H78" s="138"/>
      <c r="I78" s="140"/>
      <c r="J78" s="138"/>
      <c r="K78" s="140"/>
    </row>
    <row r="79" spans="1:11" ht="15.75" x14ac:dyDescent="0.25">
      <c r="A79" s="10" t="s">
        <v>89</v>
      </c>
      <c r="B79" s="71"/>
      <c r="C79" s="72"/>
      <c r="D79" s="71"/>
      <c r="E79" s="73"/>
      <c r="F79" s="138"/>
      <c r="G79" s="140"/>
      <c r="H79" s="138"/>
      <c r="I79" s="140"/>
      <c r="J79" s="138"/>
      <c r="K79" s="140"/>
    </row>
    <row r="80" spans="1:11" ht="15.75" x14ac:dyDescent="0.25">
      <c r="A80" s="13" t="s">
        <v>54</v>
      </c>
      <c r="B80" s="74">
        <v>3756124096</v>
      </c>
      <c r="C80" s="79">
        <v>717876118</v>
      </c>
      <c r="D80" s="74">
        <v>78629664</v>
      </c>
      <c r="E80" s="80">
        <v>352353</v>
      </c>
      <c r="F80" s="138">
        <f>B80-C80</f>
        <v>3038247978</v>
      </c>
      <c r="G80" s="140">
        <f>B80/C80-1</f>
        <v>4.2322733711556619</v>
      </c>
      <c r="H80" s="138">
        <f>C80-D80</f>
        <v>639246454</v>
      </c>
      <c r="I80" s="140">
        <f>C80/D80-1</f>
        <v>8.1298383012294195</v>
      </c>
      <c r="J80" s="138">
        <f>D80-E80</f>
        <v>78277311</v>
      </c>
      <c r="K80" s="140">
        <f>D80/E80-1</f>
        <v>222.15593736962649</v>
      </c>
    </row>
    <row r="81" spans="1:11" ht="15.75" x14ac:dyDescent="0.25">
      <c r="A81" s="14" t="s">
        <v>55</v>
      </c>
      <c r="B81" s="74">
        <v>27866588454</v>
      </c>
      <c r="C81" s="79">
        <v>5890479320</v>
      </c>
      <c r="D81" s="74">
        <v>356043817</v>
      </c>
      <c r="E81" s="80">
        <v>9587803</v>
      </c>
      <c r="F81" s="138">
        <f>B81-C81</f>
        <v>21976109134</v>
      </c>
      <c r="G81" s="140">
        <f>B81/C81-1</f>
        <v>3.7307845321490749</v>
      </c>
      <c r="H81" s="138">
        <f>C81-D81</f>
        <v>5534435503</v>
      </c>
      <c r="I81" s="140">
        <f>C81/D81-1</f>
        <v>15.544253933779167</v>
      </c>
      <c r="J81" s="138">
        <f>D81-E81</f>
        <v>346456014</v>
      </c>
      <c r="K81" s="140">
        <f>D81/E81-1</f>
        <v>36.135078495042087</v>
      </c>
    </row>
    <row r="82" spans="1:11" ht="16.5" thickBot="1" x14ac:dyDescent="0.3">
      <c r="A82" s="13" t="s">
        <v>56</v>
      </c>
      <c r="B82" s="74">
        <v>35695642</v>
      </c>
      <c r="C82" s="79">
        <v>2783211</v>
      </c>
      <c r="D82" s="74">
        <v>650367</v>
      </c>
      <c r="E82" s="80">
        <v>9205</v>
      </c>
      <c r="F82" s="138">
        <f>B82-C82</f>
        <v>32912431</v>
      </c>
      <c r="G82" s="140">
        <f>B82/C82-1</f>
        <v>11.825345257689769</v>
      </c>
      <c r="H82" s="138">
        <f>C82-D82</f>
        <v>2132844</v>
      </c>
      <c r="I82" s="140">
        <f>C82/D82-1</f>
        <v>3.2794468354021653</v>
      </c>
      <c r="J82" s="138">
        <f>D82-E82</f>
        <v>641162</v>
      </c>
      <c r="K82" s="140">
        <f>D82/E82-1</f>
        <v>69.653666485605655</v>
      </c>
    </row>
    <row r="83" spans="1:11" ht="16.5" thickBot="1" x14ac:dyDescent="0.3">
      <c r="A83" s="143" t="s">
        <v>57</v>
      </c>
      <c r="B83" s="151">
        <f>SUM(B80:B82)</f>
        <v>31658408192</v>
      </c>
      <c r="C83" s="152">
        <f>SUM(C80:C82)</f>
        <v>6611138649</v>
      </c>
      <c r="D83" s="151">
        <f>SUM(D80:D82)</f>
        <v>435323848</v>
      </c>
      <c r="E83" s="153">
        <f>SUM(E80:E82)</f>
        <v>9949361</v>
      </c>
      <c r="F83" s="147">
        <f>B83-C83</f>
        <v>25047269543</v>
      </c>
      <c r="G83" s="148">
        <f>B83/C83-1</f>
        <v>3.7886468387391403</v>
      </c>
      <c r="H83" s="147">
        <f>C83-D83</f>
        <v>6175814801</v>
      </c>
      <c r="I83" s="148">
        <f>C83/D83-1</f>
        <v>14.186713706068316</v>
      </c>
      <c r="J83" s="147">
        <f>D83-E83</f>
        <v>425374487</v>
      </c>
      <c r="K83" s="148">
        <f>D83/E83-1</f>
        <v>42.75395042958035</v>
      </c>
    </row>
    <row r="84" spans="1:11" x14ac:dyDescent="0.25">
      <c r="A84" s="17"/>
      <c r="B84" s="74"/>
      <c r="C84" s="79"/>
      <c r="D84" s="74"/>
      <c r="E84" s="80"/>
      <c r="F84" s="138"/>
      <c r="G84" s="140"/>
      <c r="H84" s="138"/>
      <c r="I84" s="140"/>
      <c r="J84" s="138"/>
      <c r="K84" s="140"/>
    </row>
    <row r="85" spans="1:11" ht="15.75" x14ac:dyDescent="0.25">
      <c r="A85" s="10" t="s">
        <v>90</v>
      </c>
      <c r="B85" s="71"/>
      <c r="C85" s="72"/>
      <c r="D85" s="71"/>
      <c r="E85" s="73"/>
      <c r="F85" s="138"/>
      <c r="G85" s="140"/>
      <c r="H85" s="138"/>
      <c r="I85" s="140"/>
      <c r="J85" s="138"/>
      <c r="K85" s="140"/>
    </row>
    <row r="86" spans="1:11" ht="15.75" x14ac:dyDescent="0.25">
      <c r="A86" s="14" t="s">
        <v>58</v>
      </c>
      <c r="B86" s="74">
        <v>23340973</v>
      </c>
      <c r="C86" s="124">
        <v>12722444</v>
      </c>
      <c r="D86" s="74">
        <v>8296357</v>
      </c>
      <c r="E86" s="80">
        <v>272412</v>
      </c>
      <c r="F86" s="138">
        <f>B86-C86</f>
        <v>10618529</v>
      </c>
      <c r="G86" s="140">
        <f>B86/C86-1</f>
        <v>0.83462965134686384</v>
      </c>
      <c r="H86" s="138">
        <f>C86-D86</f>
        <v>4426087</v>
      </c>
      <c r="I86" s="140">
        <f>C86/D86-1</f>
        <v>0.53349765445243014</v>
      </c>
      <c r="J86" s="138">
        <f>D86-E86</f>
        <v>8023945</v>
      </c>
      <c r="K86" s="140">
        <f>D86/E86-1</f>
        <v>29.455181856893237</v>
      </c>
    </row>
    <row r="87" spans="1:11" ht="15.75" x14ac:dyDescent="0.25">
      <c r="A87" s="13" t="s">
        <v>59</v>
      </c>
      <c r="B87" s="74">
        <v>10313159521</v>
      </c>
      <c r="C87" s="79">
        <v>2439889654</v>
      </c>
      <c r="D87" s="74">
        <v>544894784</v>
      </c>
      <c r="E87" s="80">
        <v>2905937</v>
      </c>
      <c r="F87" s="138">
        <f>B87-C87</f>
        <v>7873269867</v>
      </c>
      <c r="G87" s="140">
        <f>B87/C87-1</f>
        <v>3.226895877890386</v>
      </c>
      <c r="H87" s="138">
        <f>C87-D87</f>
        <v>1894994870</v>
      </c>
      <c r="I87" s="140">
        <f>C87/D87-1</f>
        <v>3.4777262063128873</v>
      </c>
      <c r="J87" s="138">
        <f>D87-E87</f>
        <v>541988847</v>
      </c>
      <c r="K87" s="140">
        <f>D87/E87-1</f>
        <v>186.51087308499805</v>
      </c>
    </row>
    <row r="88" spans="1:11" ht="15.75" x14ac:dyDescent="0.25">
      <c r="A88" s="14" t="s">
        <v>60</v>
      </c>
      <c r="B88" s="74">
        <v>33930320416</v>
      </c>
      <c r="C88" s="79">
        <v>2173866433</v>
      </c>
      <c r="D88" s="74">
        <v>17359301</v>
      </c>
      <c r="E88" s="80">
        <v>426032</v>
      </c>
      <c r="F88" s="138">
        <f>B88-C88</f>
        <v>31756453983</v>
      </c>
      <c r="G88" s="140">
        <f>B88/C88-1</f>
        <v>14.608282045725852</v>
      </c>
      <c r="H88" s="138">
        <f>C88-D88</f>
        <v>2156507132</v>
      </c>
      <c r="I88" s="140">
        <f>C88/D88-1</f>
        <v>124.22776308792618</v>
      </c>
      <c r="J88" s="138">
        <f>D88-E88</f>
        <v>16933269</v>
      </c>
      <c r="K88" s="140">
        <f>D88/E88-1</f>
        <v>39.746472095992786</v>
      </c>
    </row>
    <row r="89" spans="1:11" ht="16.5" thickBot="1" x14ac:dyDescent="0.3">
      <c r="A89" s="14" t="s">
        <v>61</v>
      </c>
      <c r="B89" s="74">
        <v>16626345</v>
      </c>
      <c r="C89" s="79">
        <v>578647</v>
      </c>
      <c r="D89" s="74">
        <v>19723</v>
      </c>
      <c r="E89" s="80">
        <v>52195</v>
      </c>
      <c r="F89" s="138">
        <f>B89-C89</f>
        <v>16047698</v>
      </c>
      <c r="G89" s="140">
        <f>B89/C89-1</f>
        <v>27.733139547945466</v>
      </c>
      <c r="H89" s="138">
        <f>C89-D89</f>
        <v>558924</v>
      </c>
      <c r="I89" s="140">
        <f>C89/D89-1</f>
        <v>28.338690868529127</v>
      </c>
      <c r="J89" s="138">
        <f>D89-E89</f>
        <v>-32472</v>
      </c>
      <c r="K89" s="140">
        <f>D89/E89-1</f>
        <v>-0.62212855637513176</v>
      </c>
    </row>
    <row r="90" spans="1:11" ht="16.5" thickBot="1" x14ac:dyDescent="0.3">
      <c r="A90" s="143" t="s">
        <v>62</v>
      </c>
      <c r="B90" s="151">
        <f>SUM(B86:B89)</f>
        <v>44283447255</v>
      </c>
      <c r="C90" s="152">
        <f>SUM(C86:C89)</f>
        <v>4627057178</v>
      </c>
      <c r="D90" s="151">
        <f>SUM(D86:D89)</f>
        <v>570570165</v>
      </c>
      <c r="E90" s="153">
        <f>SUM(E86:E89)</f>
        <v>3656576</v>
      </c>
      <c r="F90" s="147">
        <f>B90-C90</f>
        <v>39656390077</v>
      </c>
      <c r="G90" s="148">
        <f>B90/C90-1</f>
        <v>8.570542474718474</v>
      </c>
      <c r="H90" s="147">
        <f>C90-D90</f>
        <v>4056487013</v>
      </c>
      <c r="I90" s="148">
        <f>C90/D90-1</f>
        <v>7.109532292141493</v>
      </c>
      <c r="J90" s="147">
        <f>D90-E90</f>
        <v>566913589</v>
      </c>
      <c r="K90" s="148">
        <f>D90/E90-1</f>
        <v>155.03946560935694</v>
      </c>
    </row>
    <row r="91" spans="1:11" x14ac:dyDescent="0.25">
      <c r="A91" s="30"/>
      <c r="B91" s="82"/>
      <c r="C91" s="126"/>
      <c r="D91" s="82"/>
      <c r="E91" s="127"/>
      <c r="F91" s="138"/>
      <c r="G91" s="140"/>
      <c r="H91" s="138"/>
      <c r="I91" s="140"/>
      <c r="J91" s="138"/>
      <c r="K91" s="140"/>
    </row>
    <row r="92" spans="1:11" x14ac:dyDescent="0.25">
      <c r="A92" s="17"/>
      <c r="B92" s="74"/>
      <c r="C92" s="79"/>
      <c r="D92" s="74"/>
      <c r="E92" s="80"/>
      <c r="F92" s="138"/>
      <c r="G92" s="140"/>
      <c r="H92" s="138"/>
      <c r="I92" s="140"/>
      <c r="J92" s="138"/>
      <c r="K92" s="140"/>
    </row>
    <row r="93" spans="1:11" ht="15.75" thickBot="1" x14ac:dyDescent="0.3">
      <c r="A93" s="17"/>
      <c r="B93" s="74"/>
      <c r="C93" s="79"/>
      <c r="D93" s="74"/>
      <c r="E93" s="80"/>
      <c r="F93" s="138"/>
      <c r="G93" s="140"/>
      <c r="H93" s="138"/>
      <c r="I93" s="140"/>
      <c r="J93" s="138"/>
      <c r="K93" s="140"/>
    </row>
    <row r="94" spans="1:11" ht="17.25" thickBot="1" x14ac:dyDescent="0.3">
      <c r="A94" s="149" t="s">
        <v>63</v>
      </c>
      <c r="B94" s="151">
        <f>B83+B90</f>
        <v>75941855447</v>
      </c>
      <c r="C94" s="152">
        <f>C83+C90</f>
        <v>11238195827</v>
      </c>
      <c r="D94" s="151">
        <f>D83+D90</f>
        <v>1005894013</v>
      </c>
      <c r="E94" s="153">
        <f>E83+E90</f>
        <v>13605937</v>
      </c>
      <c r="F94" s="147">
        <f>B94-C94</f>
        <v>64703659620</v>
      </c>
      <c r="G94" s="148">
        <f>B94/C94-1</f>
        <v>5.7574775004852743</v>
      </c>
      <c r="H94" s="147">
        <f>C94-D94</f>
        <v>10232301814</v>
      </c>
      <c r="I94" s="148">
        <f>C94/D94-1</f>
        <v>10.172345875171244</v>
      </c>
      <c r="J94" s="147">
        <f>D94-E94</f>
        <v>992288076</v>
      </c>
      <c r="K94" s="148">
        <f>D94/E94-1</f>
        <v>72.930521139411425</v>
      </c>
    </row>
    <row r="95" spans="1:11" x14ac:dyDescent="0.25">
      <c r="A95" s="17"/>
      <c r="B95" s="74"/>
      <c r="C95" s="79"/>
      <c r="D95" s="74"/>
      <c r="E95" s="80"/>
      <c r="F95" s="138"/>
      <c r="G95" s="140"/>
      <c r="H95" s="138"/>
      <c r="I95" s="140"/>
      <c r="J95" s="138"/>
      <c r="K95" s="140"/>
    </row>
    <row r="96" spans="1:11" x14ac:dyDescent="0.25">
      <c r="A96" s="17"/>
      <c r="B96" s="74"/>
      <c r="C96" s="79"/>
      <c r="D96" s="74"/>
      <c r="E96" s="80"/>
      <c r="F96" s="138"/>
      <c r="G96" s="140"/>
      <c r="H96" s="138"/>
      <c r="I96" s="140"/>
      <c r="J96" s="138"/>
      <c r="K96" s="140"/>
    </row>
    <row r="97" spans="1:11" ht="15.75" thickBot="1" x14ac:dyDescent="0.3">
      <c r="A97" s="17"/>
      <c r="B97" s="74"/>
      <c r="C97" s="79"/>
      <c r="D97" s="74"/>
      <c r="E97" s="80"/>
      <c r="F97" s="138"/>
      <c r="G97" s="140"/>
      <c r="H97" s="138"/>
      <c r="I97" s="140"/>
      <c r="J97" s="138"/>
      <c r="K97" s="140"/>
    </row>
    <row r="98" spans="1:11" ht="18.75" thickBot="1" x14ac:dyDescent="0.3">
      <c r="A98" s="150" t="s">
        <v>64</v>
      </c>
      <c r="B98" s="151">
        <f>B75+B94</f>
        <v>779608698220</v>
      </c>
      <c r="C98" s="152">
        <f>C75+C94</f>
        <v>107989799174</v>
      </c>
      <c r="D98" s="151">
        <f>D75+D94</f>
        <v>10634923835</v>
      </c>
      <c r="E98" s="153">
        <f>E75+E94</f>
        <v>32071022</v>
      </c>
      <c r="F98" s="147">
        <f>B98-C98</f>
        <v>671618899046</v>
      </c>
      <c r="G98" s="148">
        <f>B98/C98-1</f>
        <v>6.2192809337838026</v>
      </c>
      <c r="H98" s="147">
        <f>C98-D98</f>
        <v>97354875339</v>
      </c>
      <c r="I98" s="148">
        <f>C98/D98-1</f>
        <v>9.1542616430031067</v>
      </c>
      <c r="J98" s="147">
        <f>D98-E98</f>
        <v>10602852813</v>
      </c>
      <c r="K98" s="148">
        <f>D98/E98-1</f>
        <v>330.60539240065378</v>
      </c>
    </row>
    <row r="99" spans="1:11" x14ac:dyDescent="0.25">
      <c r="A99" s="17"/>
      <c r="B99" s="74"/>
      <c r="C99" s="79"/>
      <c r="D99" s="74"/>
      <c r="E99" s="80"/>
      <c r="F99" s="138"/>
      <c r="G99" s="140"/>
      <c r="H99" s="138"/>
      <c r="I99" s="140"/>
      <c r="J99" s="138"/>
      <c r="K99" s="140"/>
    </row>
    <row r="100" spans="1:11" ht="15.75" x14ac:dyDescent="0.25">
      <c r="A100" s="38" t="s">
        <v>66</v>
      </c>
      <c r="B100" s="71">
        <v>0</v>
      </c>
      <c r="C100" s="72">
        <v>0</v>
      </c>
      <c r="D100" s="71">
        <v>0</v>
      </c>
      <c r="E100" s="73">
        <v>0</v>
      </c>
      <c r="F100" s="138"/>
      <c r="G100" s="140"/>
      <c r="H100" s="138"/>
      <c r="I100" s="140"/>
      <c r="J100" s="138"/>
      <c r="K100" s="140"/>
    </row>
    <row r="101" spans="1:11" x14ac:dyDescent="0.25">
      <c r="A101" s="17"/>
      <c r="B101" s="74"/>
      <c r="C101" s="79"/>
      <c r="D101" s="74"/>
      <c r="E101" s="80"/>
      <c r="F101" s="138"/>
      <c r="G101" s="140"/>
      <c r="H101" s="138"/>
      <c r="I101" s="140"/>
      <c r="J101" s="138"/>
      <c r="K101" s="140"/>
    </row>
    <row r="102" spans="1:11" ht="18" x14ac:dyDescent="0.25">
      <c r="A102" s="39" t="s">
        <v>68</v>
      </c>
      <c r="B102" s="71"/>
      <c r="C102" s="72"/>
      <c r="D102" s="71"/>
      <c r="E102" s="73"/>
      <c r="F102" s="138"/>
      <c r="G102" s="140"/>
      <c r="H102" s="138"/>
      <c r="I102" s="140"/>
      <c r="J102" s="138"/>
      <c r="K102" s="140"/>
    </row>
    <row r="103" spans="1:11" x14ac:dyDescent="0.25">
      <c r="A103" s="17"/>
      <c r="B103" s="74"/>
      <c r="C103" s="79"/>
      <c r="D103" s="74"/>
      <c r="E103" s="80"/>
      <c r="F103" s="138"/>
      <c r="G103" s="140"/>
      <c r="H103" s="138"/>
      <c r="I103" s="140"/>
      <c r="J103" s="138"/>
      <c r="K103" s="140"/>
    </row>
    <row r="104" spans="1:11" ht="15.75" x14ac:dyDescent="0.25">
      <c r="A104" s="10" t="s">
        <v>70</v>
      </c>
      <c r="B104" s="71">
        <v>0</v>
      </c>
      <c r="C104" s="72">
        <v>0</v>
      </c>
      <c r="D104" s="71"/>
      <c r="E104" s="73"/>
      <c r="F104" s="138"/>
      <c r="G104" s="140"/>
      <c r="H104" s="138"/>
      <c r="I104" s="140"/>
      <c r="J104" s="138"/>
      <c r="K104" s="140"/>
    </row>
    <row r="105" spans="1:11" ht="15.75" x14ac:dyDescent="0.25">
      <c r="A105" s="10"/>
      <c r="B105" s="71"/>
      <c r="C105" s="72"/>
      <c r="D105" s="71"/>
      <c r="E105" s="73"/>
      <c r="F105" s="138"/>
      <c r="G105" s="140"/>
      <c r="H105" s="138"/>
      <c r="I105" s="140"/>
      <c r="J105" s="138"/>
      <c r="K105" s="140"/>
    </row>
    <row r="106" spans="1:11" ht="15.75" x14ac:dyDescent="0.25">
      <c r="A106" s="10" t="s">
        <v>72</v>
      </c>
      <c r="B106" s="71"/>
      <c r="C106" s="72"/>
      <c r="D106" s="71"/>
      <c r="E106" s="73"/>
      <c r="F106" s="138"/>
      <c r="G106" s="140"/>
      <c r="H106" s="138"/>
      <c r="I106" s="140"/>
      <c r="J106" s="138"/>
      <c r="K106" s="140"/>
    </row>
    <row r="107" spans="1:11" ht="15.75" x14ac:dyDescent="0.25">
      <c r="A107" s="13" t="s">
        <v>91</v>
      </c>
      <c r="B107" s="74">
        <v>48420554</v>
      </c>
      <c r="C107" s="79">
        <v>1141117</v>
      </c>
      <c r="D107" s="74">
        <v>50</v>
      </c>
      <c r="E107" s="80">
        <v>50</v>
      </c>
      <c r="F107" s="138">
        <f>B107-C107</f>
        <v>47279437</v>
      </c>
      <c r="G107" s="140">
        <f>B107/C107-1</f>
        <v>41.432593677948887</v>
      </c>
      <c r="H107" s="138">
        <f>C107-D107</f>
        <v>1141067</v>
      </c>
      <c r="I107" s="140">
        <f>C107/D107-1</f>
        <v>22821.34</v>
      </c>
      <c r="J107" s="138">
        <f>D107-E107</f>
        <v>0</v>
      </c>
      <c r="K107" s="140">
        <f>D107/E107-1</f>
        <v>0</v>
      </c>
    </row>
    <row r="108" spans="1:11" ht="15.75" x14ac:dyDescent="0.25">
      <c r="A108" s="27" t="s">
        <v>92</v>
      </c>
      <c r="B108" s="81">
        <v>24210271</v>
      </c>
      <c r="C108" s="128">
        <v>570553</v>
      </c>
      <c r="D108" s="81">
        <v>20</v>
      </c>
      <c r="E108" s="137">
        <v>20</v>
      </c>
      <c r="F108" s="138">
        <f>B108-C108</f>
        <v>23639718</v>
      </c>
      <c r="G108" s="140">
        <f>B108/C108-1</f>
        <v>41.432992202301975</v>
      </c>
      <c r="H108" s="138">
        <f>C108-D108</f>
        <v>570533</v>
      </c>
      <c r="I108" s="140">
        <f>C108/D108-1</f>
        <v>28526.65</v>
      </c>
      <c r="J108" s="138">
        <f>D108-E108</f>
        <v>0</v>
      </c>
      <c r="K108" s="140">
        <f>D108/E108-1</f>
        <v>0</v>
      </c>
    </row>
    <row r="109" spans="1:11" x14ac:dyDescent="0.25">
      <c r="A109" s="17"/>
      <c r="B109" s="74"/>
      <c r="C109" s="79"/>
      <c r="D109" s="74"/>
      <c r="E109" s="80"/>
      <c r="F109" s="138"/>
      <c r="G109" s="140"/>
      <c r="H109" s="138"/>
      <c r="I109" s="140"/>
      <c r="J109" s="138"/>
      <c r="K109" s="140"/>
    </row>
    <row r="110" spans="1:11" x14ac:dyDescent="0.25">
      <c r="A110" s="30"/>
      <c r="B110" s="82"/>
      <c r="C110" s="126"/>
      <c r="D110" s="82"/>
      <c r="E110" s="127"/>
      <c r="F110" s="138"/>
      <c r="G110" s="140"/>
      <c r="H110" s="138"/>
      <c r="I110" s="140"/>
      <c r="J110" s="138"/>
      <c r="K110" s="140"/>
    </row>
    <row r="111" spans="1:11" ht="15.75" x14ac:dyDescent="0.25">
      <c r="A111" s="42" t="s">
        <v>74</v>
      </c>
      <c r="B111" s="83"/>
      <c r="C111" s="129"/>
      <c r="D111" s="83"/>
      <c r="E111" s="130"/>
      <c r="F111" s="138"/>
      <c r="G111" s="140"/>
      <c r="H111" s="138"/>
      <c r="I111" s="140"/>
      <c r="J111" s="138"/>
      <c r="K111" s="140"/>
    </row>
    <row r="112" spans="1:11" ht="15.75" x14ac:dyDescent="0.25">
      <c r="A112" s="14" t="s">
        <v>75</v>
      </c>
      <c r="B112" s="131"/>
      <c r="C112" s="124"/>
      <c r="D112" s="74"/>
      <c r="E112" s="80"/>
      <c r="F112" s="138"/>
      <c r="G112" s="140"/>
      <c r="H112" s="138"/>
      <c r="I112" s="140"/>
      <c r="J112" s="138"/>
      <c r="K112" s="140"/>
    </row>
    <row r="113" spans="1:11" ht="15.75" x14ac:dyDescent="0.25">
      <c r="A113" s="13" t="s">
        <v>93</v>
      </c>
      <c r="B113" s="74">
        <v>1329409759795</v>
      </c>
      <c r="C113" s="79">
        <v>194976711542</v>
      </c>
      <c r="D113" s="74">
        <v>16574014479</v>
      </c>
      <c r="E113" s="80">
        <v>26155287</v>
      </c>
      <c r="F113" s="138">
        <f>B113-C113</f>
        <v>1134433048253</v>
      </c>
      <c r="G113" s="140">
        <f>B113/C113-1</f>
        <v>5.8183002435582232</v>
      </c>
      <c r="H113" s="138">
        <f>C113-D113</f>
        <v>178402697063</v>
      </c>
      <c r="I113" s="140">
        <f>C113/D113-1</f>
        <v>10.76400031441049</v>
      </c>
      <c r="J113" s="138">
        <f>D113-E113</f>
        <v>16547859192</v>
      </c>
      <c r="K113" s="140">
        <f>D113/E113-1</f>
        <v>632.67740828078081</v>
      </c>
    </row>
    <row r="114" spans="1:11" ht="15.75" x14ac:dyDescent="0.25">
      <c r="A114" s="27" t="s">
        <v>135</v>
      </c>
      <c r="B114" s="84">
        <v>-304</v>
      </c>
      <c r="C114" s="51">
        <v>-304</v>
      </c>
      <c r="D114" s="84">
        <v>-304</v>
      </c>
      <c r="E114" s="85">
        <v>-304</v>
      </c>
      <c r="F114" s="138">
        <f>B114-C114</f>
        <v>0</v>
      </c>
      <c r="G114" s="140">
        <f>B114/C114-1</f>
        <v>0</v>
      </c>
      <c r="H114" s="138">
        <f>C114-D114</f>
        <v>0</v>
      </c>
      <c r="I114" s="140">
        <f>C114/D114-1</f>
        <v>0</v>
      </c>
      <c r="J114" s="138">
        <f>D114-E114</f>
        <v>0</v>
      </c>
      <c r="K114" s="140">
        <f>D114/E114-1</f>
        <v>0</v>
      </c>
    </row>
    <row r="115" spans="1:11" ht="15.75" x14ac:dyDescent="0.25">
      <c r="A115" s="27" t="s">
        <v>136</v>
      </c>
      <c r="B115" s="84">
        <v>-50943216</v>
      </c>
      <c r="C115" s="51">
        <v>-50943216</v>
      </c>
      <c r="D115" s="84">
        <v>-50943216</v>
      </c>
      <c r="E115" s="85">
        <v>-158506</v>
      </c>
      <c r="F115" s="138">
        <f>B115-C115</f>
        <v>0</v>
      </c>
      <c r="G115" s="140">
        <f>B115/C115-1</f>
        <v>0</v>
      </c>
      <c r="H115" s="138">
        <f>C115-D115</f>
        <v>0</v>
      </c>
      <c r="I115" s="140">
        <f>C115/D115-1</f>
        <v>0</v>
      </c>
      <c r="J115" s="138">
        <f>D115-E115</f>
        <v>-50784710</v>
      </c>
      <c r="K115" s="140">
        <f>D115/E115-1</f>
        <v>320.3961364238578</v>
      </c>
    </row>
    <row r="116" spans="1:11" ht="15.75" x14ac:dyDescent="0.25">
      <c r="A116" s="38"/>
      <c r="B116" s="71"/>
      <c r="C116" s="72"/>
      <c r="D116" s="71"/>
      <c r="E116" s="73"/>
      <c r="F116" s="138"/>
      <c r="G116" s="140"/>
      <c r="H116" s="138"/>
      <c r="I116" s="140"/>
      <c r="J116" s="138"/>
      <c r="K116" s="140"/>
    </row>
    <row r="117" spans="1:11" ht="15.75" thickBot="1" x14ac:dyDescent="0.3">
      <c r="A117" s="17"/>
      <c r="B117" s="74"/>
      <c r="C117" s="79"/>
      <c r="D117" s="74"/>
      <c r="E117" s="80"/>
      <c r="F117" s="138"/>
      <c r="G117" s="140"/>
      <c r="H117" s="138"/>
      <c r="I117" s="140"/>
      <c r="J117" s="138"/>
      <c r="K117" s="140"/>
    </row>
    <row r="118" spans="1:11" ht="18.75" thickBot="1" x14ac:dyDescent="0.3">
      <c r="A118" s="150" t="s">
        <v>77</v>
      </c>
      <c r="B118" s="151">
        <f>SUM(B104:B117)</f>
        <v>1329431447100</v>
      </c>
      <c r="C118" s="152">
        <f>SUM(C104:C117)</f>
        <v>194927479692</v>
      </c>
      <c r="D118" s="151">
        <f>SUM(D104:D117)</f>
        <v>16523071029</v>
      </c>
      <c r="E118" s="153">
        <f>SUM(E104:E117)</f>
        <v>25996547</v>
      </c>
      <c r="F118" s="147">
        <f>B118-C118</f>
        <v>1134503967408</v>
      </c>
      <c r="G118" s="148">
        <f>B118/C118-1</f>
        <v>5.8201335655732125</v>
      </c>
      <c r="H118" s="147">
        <f>C118-D118</f>
        <v>178404408663</v>
      </c>
      <c r="I118" s="148">
        <f>C118/D118-1</f>
        <v>10.797291154282309</v>
      </c>
      <c r="J118" s="147">
        <f>D118-E118</f>
        <v>16497074482</v>
      </c>
      <c r="K118" s="148">
        <f>D118/E118-1</f>
        <v>634.58714274630393</v>
      </c>
    </row>
    <row r="119" spans="1:11" ht="18.75" thickBot="1" x14ac:dyDescent="0.3">
      <c r="A119" s="4"/>
      <c r="B119" s="71"/>
      <c r="C119" s="72"/>
      <c r="D119" s="71"/>
      <c r="E119" s="73"/>
      <c r="F119" s="138"/>
      <c r="G119" s="140"/>
      <c r="H119" s="138"/>
      <c r="I119" s="140"/>
      <c r="J119" s="138"/>
      <c r="K119" s="140"/>
    </row>
    <row r="120" spans="1:11" ht="18.75" thickBot="1" x14ac:dyDescent="0.3">
      <c r="A120" s="150" t="s">
        <v>78</v>
      </c>
      <c r="B120" s="151">
        <f>B98+B118</f>
        <v>2109040145320</v>
      </c>
      <c r="C120" s="152">
        <f>C98+C118</f>
        <v>302917278866</v>
      </c>
      <c r="D120" s="151">
        <f>D98+D118</f>
        <v>27157994864</v>
      </c>
      <c r="E120" s="153">
        <f>E98+E118</f>
        <v>58067569</v>
      </c>
      <c r="F120" s="147">
        <f>B120-C120</f>
        <v>1806122866454</v>
      </c>
      <c r="G120" s="148">
        <f>B120/C120-1</f>
        <v>5.9624293246505937</v>
      </c>
      <c r="H120" s="147">
        <f>C120-D120</f>
        <v>275759284002</v>
      </c>
      <c r="I120" s="148">
        <f>C120/D120-1</f>
        <v>10.153889688208904</v>
      </c>
      <c r="J120" s="147">
        <f>D120-E120</f>
        <v>27099927295</v>
      </c>
      <c r="K120" s="148">
        <f>D120/E120-1</f>
        <v>466.69643247851479</v>
      </c>
    </row>
    <row r="121" spans="1:11" x14ac:dyDescent="0.25">
      <c r="B121" s="49"/>
      <c r="C121" s="49"/>
      <c r="D121" s="49"/>
      <c r="E121" s="49"/>
      <c r="I121" s="142"/>
      <c r="K121" s="142"/>
    </row>
    <row r="122" spans="1:11" x14ac:dyDescent="0.25">
      <c r="B122" s="49"/>
      <c r="C122" s="49"/>
      <c r="D122" s="49"/>
      <c r="E122" s="49"/>
      <c r="I122" s="142"/>
      <c r="K122" s="142"/>
    </row>
    <row r="123" spans="1:11" x14ac:dyDescent="0.25">
      <c r="B123" s="49"/>
      <c r="C123" s="49"/>
      <c r="D123" s="49"/>
      <c r="E123" s="49"/>
      <c r="I123" s="142"/>
      <c r="K123" s="142"/>
    </row>
    <row r="124" spans="1:11" x14ac:dyDescent="0.25">
      <c r="B124" s="49"/>
      <c r="C124" s="49"/>
      <c r="D124" s="49"/>
      <c r="E124" s="49"/>
      <c r="I124" s="142"/>
      <c r="K124" s="142"/>
    </row>
    <row r="125" spans="1:11" x14ac:dyDescent="0.25">
      <c r="B125" s="49"/>
      <c r="C125" s="49"/>
      <c r="D125" s="49"/>
      <c r="E125" s="49"/>
      <c r="I125" s="142"/>
      <c r="K125" s="142"/>
    </row>
    <row r="126" spans="1:11" x14ac:dyDescent="0.25">
      <c r="B126" s="49"/>
      <c r="C126" s="49"/>
      <c r="D126" s="49"/>
      <c r="E126" s="49"/>
      <c r="I126" s="142"/>
      <c r="K126" s="142"/>
    </row>
    <row r="127" spans="1:11" x14ac:dyDescent="0.25">
      <c r="B127" s="49"/>
      <c r="C127" s="49"/>
      <c r="D127" s="49"/>
      <c r="E127" s="49"/>
      <c r="I127" s="142"/>
      <c r="K127" s="142"/>
    </row>
    <row r="128" spans="1:11" x14ac:dyDescent="0.25">
      <c r="B128" s="49"/>
      <c r="C128" s="49"/>
      <c r="D128" s="49"/>
      <c r="E128" s="49"/>
      <c r="I128" s="142"/>
      <c r="K128" s="142"/>
    </row>
    <row r="129" spans="2:11" x14ac:dyDescent="0.25">
      <c r="B129" s="49"/>
      <c r="C129" s="49"/>
      <c r="D129" s="49"/>
      <c r="E129" s="49"/>
      <c r="I129" s="142"/>
      <c r="K129" s="142"/>
    </row>
    <row r="130" spans="2:11" x14ac:dyDescent="0.25">
      <c r="B130" s="49"/>
      <c r="C130" s="49"/>
      <c r="D130" s="49"/>
      <c r="E130" s="49"/>
      <c r="I130" s="142"/>
      <c r="K130" s="142"/>
    </row>
    <row r="131" spans="2:11" x14ac:dyDescent="0.25">
      <c r="B131" s="49"/>
      <c r="C131" s="49"/>
      <c r="D131" s="49"/>
      <c r="E131" s="49"/>
      <c r="I131" s="142"/>
      <c r="K131" s="142"/>
    </row>
    <row r="132" spans="2:11" x14ac:dyDescent="0.25">
      <c r="B132" s="49"/>
      <c r="C132" s="49"/>
      <c r="D132" s="49"/>
      <c r="E132" s="49"/>
      <c r="I132" s="142"/>
      <c r="K132" s="142"/>
    </row>
    <row r="133" spans="2:11" x14ac:dyDescent="0.25">
      <c r="B133" s="49"/>
      <c r="C133" s="49"/>
      <c r="D133" s="49"/>
      <c r="E133" s="49"/>
      <c r="I133" s="142"/>
      <c r="K133" s="142"/>
    </row>
    <row r="134" spans="2:11" x14ac:dyDescent="0.25">
      <c r="B134" s="49"/>
      <c r="C134" s="49"/>
      <c r="D134" s="49"/>
      <c r="E134" s="49"/>
      <c r="I134" s="142"/>
      <c r="K134" s="142"/>
    </row>
    <row r="135" spans="2:11" x14ac:dyDescent="0.25">
      <c r="B135" s="49"/>
      <c r="C135" s="49"/>
      <c r="D135" s="49"/>
      <c r="E135" s="49"/>
      <c r="I135" s="142"/>
      <c r="K135" s="142"/>
    </row>
    <row r="136" spans="2:11" x14ac:dyDescent="0.25">
      <c r="B136" s="49"/>
      <c r="C136" s="49"/>
      <c r="D136" s="49"/>
      <c r="E136" s="49"/>
      <c r="I136" s="142"/>
      <c r="K136" s="142"/>
    </row>
    <row r="137" spans="2:11" x14ac:dyDescent="0.25">
      <c r="B137" s="49"/>
      <c r="C137" s="49"/>
      <c r="D137" s="49"/>
      <c r="E137" s="49"/>
      <c r="I137" s="142"/>
      <c r="K137" s="142"/>
    </row>
    <row r="138" spans="2:11" x14ac:dyDescent="0.25">
      <c r="B138" s="49"/>
      <c r="C138" s="49"/>
      <c r="D138" s="49"/>
      <c r="E138" s="49"/>
      <c r="I138" s="142"/>
      <c r="K138" s="142"/>
    </row>
    <row r="139" spans="2:11" x14ac:dyDescent="0.25">
      <c r="B139" s="49"/>
      <c r="C139" s="49"/>
      <c r="D139" s="49"/>
      <c r="E139" s="49"/>
      <c r="I139" s="142"/>
      <c r="K139" s="142"/>
    </row>
    <row r="140" spans="2:11" x14ac:dyDescent="0.25">
      <c r="B140" s="49"/>
      <c r="C140" s="49"/>
      <c r="D140" s="49"/>
      <c r="E140" s="49"/>
      <c r="I140" s="142"/>
      <c r="K140" s="142"/>
    </row>
    <row r="141" spans="2:11" x14ac:dyDescent="0.25">
      <c r="B141" s="49"/>
      <c r="C141" s="49"/>
      <c r="D141" s="49"/>
      <c r="E141" s="49"/>
      <c r="I141" s="142"/>
      <c r="K141" s="142"/>
    </row>
    <row r="142" spans="2:11" x14ac:dyDescent="0.25">
      <c r="B142" s="49"/>
      <c r="C142" s="49"/>
      <c r="D142" s="49"/>
      <c r="E142" s="49"/>
      <c r="I142" s="142"/>
      <c r="K142" s="142"/>
    </row>
    <row r="143" spans="2:11" x14ac:dyDescent="0.25">
      <c r="B143" s="49"/>
      <c r="C143" s="49"/>
      <c r="D143" s="49"/>
      <c r="E143" s="49"/>
      <c r="I143" s="142"/>
      <c r="K143" s="142"/>
    </row>
    <row r="144" spans="2:11" x14ac:dyDescent="0.25">
      <c r="B144" s="49"/>
      <c r="C144" s="49"/>
      <c r="D144" s="49"/>
      <c r="E144" s="49"/>
      <c r="I144" s="142"/>
      <c r="K144" s="142"/>
    </row>
    <row r="145" spans="2:11" x14ac:dyDescent="0.25">
      <c r="B145" s="49"/>
      <c r="C145" s="49"/>
      <c r="D145" s="49"/>
      <c r="E145" s="49"/>
      <c r="I145" s="142"/>
      <c r="K145" s="142"/>
    </row>
    <row r="146" spans="2:11" x14ac:dyDescent="0.25">
      <c r="B146" s="49"/>
      <c r="C146" s="49"/>
      <c r="D146" s="49"/>
      <c r="E146" s="49"/>
      <c r="I146" s="142"/>
      <c r="K146" s="142"/>
    </row>
    <row r="147" spans="2:11" x14ac:dyDescent="0.25">
      <c r="B147" s="49"/>
      <c r="C147" s="49"/>
      <c r="D147" s="49"/>
      <c r="E147" s="49"/>
      <c r="I147" s="142"/>
    </row>
    <row r="148" spans="2:11" x14ac:dyDescent="0.25">
      <c r="B148" s="49"/>
      <c r="C148" s="49"/>
      <c r="D148" s="49"/>
      <c r="E148" s="49"/>
      <c r="I148" s="142"/>
    </row>
    <row r="149" spans="2:11" x14ac:dyDescent="0.25">
      <c r="B149" s="49"/>
      <c r="C149" s="49"/>
      <c r="D149" s="49"/>
      <c r="E149" s="49"/>
    </row>
    <row r="150" spans="2:11" x14ac:dyDescent="0.25">
      <c r="B150" s="49"/>
      <c r="C150" s="49"/>
      <c r="D150" s="49"/>
      <c r="E150" s="49"/>
    </row>
    <row r="151" spans="2:11" x14ac:dyDescent="0.25">
      <c r="B151" s="49"/>
      <c r="C151" s="49"/>
      <c r="D151" s="49"/>
      <c r="E151" s="49"/>
    </row>
    <row r="152" spans="2:11" x14ac:dyDescent="0.25">
      <c r="B152" s="49"/>
      <c r="C152" s="49"/>
      <c r="D152" s="49"/>
      <c r="E152" s="49"/>
    </row>
    <row r="153" spans="2:11" x14ac:dyDescent="0.25">
      <c r="B153" s="49"/>
      <c r="C153" s="49"/>
      <c r="D153" s="49"/>
      <c r="E153" s="49"/>
    </row>
    <row r="154" spans="2:11" x14ac:dyDescent="0.25">
      <c r="B154" s="49"/>
      <c r="C154" s="49"/>
      <c r="D154" s="49"/>
      <c r="E154" s="49"/>
    </row>
    <row r="155" spans="2:11" x14ac:dyDescent="0.25">
      <c r="B155" s="49"/>
      <c r="C155" s="49"/>
      <c r="D155" s="49"/>
      <c r="E155" s="49"/>
    </row>
    <row r="156" spans="2:11" x14ac:dyDescent="0.25">
      <c r="B156" s="49"/>
      <c r="C156" s="49"/>
      <c r="D156" s="49"/>
      <c r="E156" s="49"/>
    </row>
    <row r="157" spans="2:11" x14ac:dyDescent="0.25">
      <c r="B157" s="49"/>
      <c r="C157" s="49"/>
      <c r="D157" s="49"/>
      <c r="E157" s="49"/>
    </row>
    <row r="158" spans="2:11" x14ac:dyDescent="0.25">
      <c r="B158" s="49"/>
      <c r="C158" s="49"/>
      <c r="D158" s="49"/>
      <c r="E158" s="49"/>
    </row>
    <row r="159" spans="2:11" x14ac:dyDescent="0.25">
      <c r="B159" s="49"/>
      <c r="C159" s="49"/>
      <c r="D159" s="49"/>
      <c r="E159" s="49"/>
    </row>
    <row r="160" spans="2:11" x14ac:dyDescent="0.25">
      <c r="B160" s="49"/>
      <c r="C160" s="49"/>
      <c r="D160" s="49"/>
      <c r="E160" s="49"/>
    </row>
    <row r="161" spans="2:5" x14ac:dyDescent="0.25">
      <c r="B161" s="49"/>
      <c r="C161" s="49"/>
      <c r="D161" s="49"/>
      <c r="E161" s="49"/>
    </row>
    <row r="162" spans="2:5" x14ac:dyDescent="0.25">
      <c r="B162" s="49"/>
      <c r="C162" s="49"/>
      <c r="D162" s="49"/>
      <c r="E162" s="49"/>
    </row>
    <row r="163" spans="2:5" x14ac:dyDescent="0.25">
      <c r="B163" s="49"/>
      <c r="C163" s="49"/>
      <c r="D163" s="49"/>
      <c r="E163" s="49"/>
    </row>
    <row r="164" spans="2:5" x14ac:dyDescent="0.25">
      <c r="B164" s="49"/>
      <c r="C164" s="49"/>
      <c r="D164" s="49"/>
      <c r="E164" s="49"/>
    </row>
    <row r="165" spans="2:5" x14ac:dyDescent="0.25">
      <c r="B165" s="49"/>
      <c r="C165" s="49"/>
      <c r="D165" s="49"/>
      <c r="E165" s="49"/>
    </row>
    <row r="166" spans="2:5" x14ac:dyDescent="0.25">
      <c r="B166" s="49"/>
      <c r="C166" s="49"/>
      <c r="D166" s="49"/>
      <c r="E166" s="49"/>
    </row>
    <row r="167" spans="2:5" x14ac:dyDescent="0.25">
      <c r="B167" s="49"/>
      <c r="C167" s="49"/>
      <c r="D167" s="49"/>
      <c r="E167" s="49"/>
    </row>
    <row r="168" spans="2:5" x14ac:dyDescent="0.25">
      <c r="B168" s="49"/>
      <c r="C168" s="49"/>
      <c r="D168" s="49"/>
      <c r="E168" s="49"/>
    </row>
    <row r="169" spans="2:5" x14ac:dyDescent="0.25">
      <c r="B169" s="49"/>
      <c r="C169" s="49"/>
      <c r="D169" s="49"/>
      <c r="E169" s="49"/>
    </row>
    <row r="170" spans="2:5" x14ac:dyDescent="0.25">
      <c r="B170" s="49"/>
      <c r="C170" s="49"/>
      <c r="D170" s="49"/>
      <c r="E170" s="49"/>
    </row>
    <row r="171" spans="2:5" x14ac:dyDescent="0.25">
      <c r="B171" s="49"/>
      <c r="C171" s="49"/>
      <c r="D171" s="49"/>
      <c r="E171" s="49"/>
    </row>
    <row r="172" spans="2:5" x14ac:dyDescent="0.25">
      <c r="B172" s="49"/>
      <c r="C172" s="49"/>
      <c r="D172" s="49"/>
      <c r="E172" s="49"/>
    </row>
    <row r="173" spans="2:5" x14ac:dyDescent="0.25">
      <c r="B173" s="49"/>
      <c r="C173" s="49"/>
      <c r="D173" s="49"/>
      <c r="E173" s="49"/>
    </row>
    <row r="174" spans="2:5" x14ac:dyDescent="0.25">
      <c r="B174" s="49"/>
      <c r="C174" s="49"/>
      <c r="D174" s="49"/>
      <c r="E174" s="49"/>
    </row>
    <row r="175" spans="2:5" x14ac:dyDescent="0.25">
      <c r="B175" s="49"/>
      <c r="C175" s="49"/>
      <c r="D175" s="49"/>
      <c r="E175" s="49"/>
    </row>
    <row r="176" spans="2:5" x14ac:dyDescent="0.25">
      <c r="B176" s="49"/>
      <c r="C176" s="49"/>
      <c r="D176" s="49"/>
      <c r="E176" s="49"/>
    </row>
    <row r="177" spans="2:5" x14ac:dyDescent="0.25">
      <c r="B177" s="49"/>
      <c r="C177" s="49"/>
      <c r="D177" s="49"/>
      <c r="E177" s="49"/>
    </row>
    <row r="178" spans="2:5" x14ac:dyDescent="0.25">
      <c r="B178" s="49"/>
      <c r="C178" s="49"/>
      <c r="D178" s="49"/>
      <c r="E178" s="49"/>
    </row>
    <row r="179" spans="2:5" x14ac:dyDescent="0.25">
      <c r="B179" s="49"/>
      <c r="C179" s="49"/>
      <c r="D179" s="49"/>
      <c r="E179" s="49"/>
    </row>
    <row r="180" spans="2:5" x14ac:dyDescent="0.25">
      <c r="B180" s="49"/>
      <c r="C180" s="49"/>
      <c r="D180" s="49"/>
      <c r="E180" s="49"/>
    </row>
    <row r="181" spans="2:5" x14ac:dyDescent="0.25">
      <c r="B181" s="49"/>
      <c r="C181" s="49"/>
      <c r="D181" s="49"/>
      <c r="E181" s="49"/>
    </row>
    <row r="182" spans="2:5" x14ac:dyDescent="0.25">
      <c r="B182" s="49"/>
      <c r="C182" s="49"/>
      <c r="D182" s="49"/>
      <c r="E182" s="49"/>
    </row>
    <row r="183" spans="2:5" x14ac:dyDescent="0.25">
      <c r="B183" s="49"/>
      <c r="C183" s="49"/>
      <c r="D183" s="49"/>
      <c r="E183" s="49"/>
    </row>
    <row r="184" spans="2:5" x14ac:dyDescent="0.25">
      <c r="B184" s="49"/>
      <c r="C184" s="49"/>
      <c r="D184" s="49"/>
      <c r="E184" s="49"/>
    </row>
    <row r="185" spans="2:5" x14ac:dyDescent="0.25">
      <c r="B185" s="49"/>
      <c r="C185" s="49"/>
      <c r="D185" s="49"/>
      <c r="E185" s="49"/>
    </row>
    <row r="186" spans="2:5" x14ac:dyDescent="0.25">
      <c r="B186" s="49"/>
      <c r="C186" s="49"/>
      <c r="D186" s="49"/>
      <c r="E186" s="49"/>
    </row>
    <row r="187" spans="2:5" x14ac:dyDescent="0.25">
      <c r="B187" s="49"/>
      <c r="C187" s="49"/>
      <c r="D187" s="49"/>
      <c r="E187" s="49"/>
    </row>
    <row r="188" spans="2:5" x14ac:dyDescent="0.25">
      <c r="B188" s="49"/>
      <c r="C188" s="49"/>
      <c r="D188" s="49"/>
      <c r="E188" s="49"/>
    </row>
    <row r="189" spans="2:5" x14ac:dyDescent="0.25">
      <c r="B189" s="49"/>
      <c r="C189" s="49"/>
      <c r="D189" s="49"/>
      <c r="E189" s="49"/>
    </row>
    <row r="190" spans="2:5" x14ac:dyDescent="0.25">
      <c r="B190" s="49"/>
      <c r="C190" s="49"/>
      <c r="D190" s="49"/>
      <c r="E190" s="49"/>
    </row>
    <row r="191" spans="2:5" x14ac:dyDescent="0.25">
      <c r="B191" s="49"/>
      <c r="C191" s="49"/>
      <c r="D191" s="49"/>
      <c r="E191" s="49"/>
    </row>
    <row r="192" spans="2:5" x14ac:dyDescent="0.25">
      <c r="B192" s="49"/>
      <c r="C192" s="49"/>
      <c r="D192" s="49"/>
      <c r="E192" s="49"/>
    </row>
    <row r="193" spans="2:5" x14ac:dyDescent="0.25">
      <c r="B193" s="49"/>
      <c r="C193" s="49"/>
      <c r="D193" s="49"/>
      <c r="E193" s="49"/>
    </row>
    <row r="194" spans="2:5" x14ac:dyDescent="0.25">
      <c r="B194" s="49"/>
      <c r="C194" s="49"/>
      <c r="D194" s="49"/>
      <c r="E194" s="49"/>
    </row>
    <row r="195" spans="2:5" x14ac:dyDescent="0.25">
      <c r="B195" s="49"/>
      <c r="C195" s="49"/>
      <c r="D195" s="49"/>
      <c r="E195" s="49"/>
    </row>
    <row r="196" spans="2:5" x14ac:dyDescent="0.25">
      <c r="B196" s="49"/>
      <c r="C196" s="49"/>
      <c r="D196" s="49"/>
      <c r="E196" s="49"/>
    </row>
    <row r="197" spans="2:5" x14ac:dyDescent="0.25">
      <c r="B197" s="49"/>
      <c r="C197" s="49"/>
      <c r="D197" s="49"/>
      <c r="E197" s="49"/>
    </row>
    <row r="198" spans="2:5" x14ac:dyDescent="0.25">
      <c r="B198" s="49"/>
      <c r="C198" s="49"/>
      <c r="D198" s="49"/>
      <c r="E198" s="49"/>
    </row>
    <row r="199" spans="2:5" x14ac:dyDescent="0.25">
      <c r="B199" s="49"/>
      <c r="C199" s="49"/>
      <c r="D199" s="49"/>
      <c r="E199" s="49"/>
    </row>
    <row r="200" spans="2:5" x14ac:dyDescent="0.25">
      <c r="B200" s="49"/>
      <c r="C200" s="49"/>
      <c r="D200" s="49"/>
      <c r="E200" s="49"/>
    </row>
    <row r="201" spans="2:5" x14ac:dyDescent="0.25">
      <c r="B201" s="49"/>
      <c r="C201" s="49"/>
      <c r="D201" s="49"/>
      <c r="E201" s="49"/>
    </row>
    <row r="202" spans="2:5" x14ac:dyDescent="0.25">
      <c r="B202" s="49"/>
      <c r="C202" s="49"/>
      <c r="D202" s="49"/>
      <c r="E202" s="49"/>
    </row>
    <row r="203" spans="2:5" x14ac:dyDescent="0.25">
      <c r="B203" s="49"/>
      <c r="C203" s="49"/>
      <c r="D203" s="49"/>
      <c r="E203" s="49"/>
    </row>
    <row r="204" spans="2:5" x14ac:dyDescent="0.25">
      <c r="B204" s="49"/>
      <c r="C204" s="49"/>
      <c r="D204" s="49"/>
      <c r="E204" s="49"/>
    </row>
    <row r="205" spans="2:5" x14ac:dyDescent="0.25">
      <c r="B205" s="49"/>
      <c r="C205" s="49"/>
      <c r="D205" s="49"/>
      <c r="E205" s="49"/>
    </row>
    <row r="206" spans="2:5" x14ac:dyDescent="0.25">
      <c r="B206" s="49"/>
      <c r="C206" s="49"/>
      <c r="D206" s="49"/>
      <c r="E206" s="49"/>
    </row>
    <row r="207" spans="2:5" x14ac:dyDescent="0.25">
      <c r="B207" s="49"/>
      <c r="C207" s="49"/>
      <c r="D207" s="49"/>
      <c r="E207" s="49"/>
    </row>
    <row r="208" spans="2:5" x14ac:dyDescent="0.25">
      <c r="B208" s="49"/>
      <c r="C208" s="49"/>
      <c r="D208" s="49"/>
      <c r="E208" s="49"/>
    </row>
    <row r="209" spans="2:5" x14ac:dyDescent="0.25">
      <c r="B209" s="49"/>
      <c r="C209" s="49"/>
      <c r="D209" s="49"/>
      <c r="E209" s="49"/>
    </row>
    <row r="210" spans="2:5" x14ac:dyDescent="0.25">
      <c r="B210" s="49"/>
      <c r="C210" s="49"/>
      <c r="D210" s="49"/>
      <c r="E210" s="49"/>
    </row>
    <row r="211" spans="2:5" x14ac:dyDescent="0.25">
      <c r="B211" s="49"/>
      <c r="C211" s="49"/>
      <c r="D211" s="49"/>
      <c r="E211" s="49"/>
    </row>
    <row r="212" spans="2:5" x14ac:dyDescent="0.25">
      <c r="B212" s="49"/>
      <c r="C212" s="49"/>
      <c r="D212" s="49"/>
      <c r="E212" s="49"/>
    </row>
    <row r="213" spans="2:5" x14ac:dyDescent="0.25">
      <c r="B213" s="49"/>
      <c r="C213" s="49"/>
      <c r="D213" s="49"/>
      <c r="E213" s="49"/>
    </row>
    <row r="214" spans="2:5" x14ac:dyDescent="0.25">
      <c r="B214" s="49"/>
      <c r="C214" s="49"/>
      <c r="D214" s="49"/>
      <c r="E214" s="49"/>
    </row>
    <row r="215" spans="2:5" x14ac:dyDescent="0.25">
      <c r="B215" s="49"/>
      <c r="C215" s="49"/>
      <c r="D215" s="49"/>
      <c r="E215" s="49"/>
    </row>
    <row r="216" spans="2:5" x14ac:dyDescent="0.25">
      <c r="B216" s="49"/>
      <c r="C216" s="49"/>
      <c r="D216" s="49"/>
      <c r="E216" s="49"/>
    </row>
    <row r="217" spans="2:5" x14ac:dyDescent="0.25">
      <c r="B217" s="49"/>
      <c r="C217" s="49"/>
      <c r="D217" s="49"/>
      <c r="E217" s="49"/>
    </row>
    <row r="218" spans="2:5" x14ac:dyDescent="0.25">
      <c r="B218" s="49"/>
      <c r="C218" s="49"/>
      <c r="D218" s="49"/>
      <c r="E218" s="49"/>
    </row>
    <row r="219" spans="2:5" x14ac:dyDescent="0.25">
      <c r="B219" s="49"/>
      <c r="C219" s="49"/>
      <c r="D219" s="49"/>
      <c r="E219" s="49"/>
    </row>
    <row r="220" spans="2:5" x14ac:dyDescent="0.25">
      <c r="B220" s="49"/>
      <c r="C220" s="49"/>
      <c r="D220" s="49"/>
      <c r="E220" s="49"/>
    </row>
    <row r="221" spans="2:5" x14ac:dyDescent="0.25">
      <c r="B221" s="49"/>
      <c r="C221" s="49"/>
      <c r="D221" s="49"/>
      <c r="E221" s="49"/>
    </row>
    <row r="222" spans="2:5" x14ac:dyDescent="0.25">
      <c r="B222" s="49"/>
      <c r="C222" s="49"/>
      <c r="D222" s="49"/>
      <c r="E222" s="49"/>
    </row>
    <row r="223" spans="2:5" x14ac:dyDescent="0.25">
      <c r="B223" s="49"/>
      <c r="C223" s="49"/>
      <c r="D223" s="49"/>
      <c r="E223" s="49"/>
    </row>
    <row r="224" spans="2:5" x14ac:dyDescent="0.25">
      <c r="B224" s="49"/>
      <c r="C224" s="49"/>
      <c r="D224" s="49"/>
      <c r="E224" s="49"/>
    </row>
    <row r="225" spans="2:5" x14ac:dyDescent="0.25">
      <c r="B225" s="49"/>
      <c r="C225" s="49"/>
      <c r="D225" s="49"/>
      <c r="E225" s="49"/>
    </row>
    <row r="226" spans="2:5" x14ac:dyDescent="0.25">
      <c r="B226" s="49"/>
      <c r="C226" s="49"/>
      <c r="D226" s="49"/>
      <c r="E226" s="49"/>
    </row>
    <row r="227" spans="2:5" x14ac:dyDescent="0.25">
      <c r="B227" s="49"/>
      <c r="C227" s="49"/>
      <c r="D227" s="49"/>
      <c r="E227" s="49"/>
    </row>
    <row r="228" spans="2:5" x14ac:dyDescent="0.25">
      <c r="B228" s="49"/>
      <c r="C228" s="49"/>
      <c r="D228" s="49"/>
      <c r="E228" s="49"/>
    </row>
    <row r="229" spans="2:5" x14ac:dyDescent="0.25">
      <c r="B229" s="49"/>
      <c r="C229" s="49"/>
      <c r="D229" s="49"/>
      <c r="E229" s="49"/>
    </row>
    <row r="230" spans="2:5" x14ac:dyDescent="0.25">
      <c r="B230" s="49"/>
      <c r="C230" s="49"/>
      <c r="D230" s="49"/>
      <c r="E230" s="49"/>
    </row>
    <row r="231" spans="2:5" x14ac:dyDescent="0.25">
      <c r="B231" s="49"/>
      <c r="C231" s="49"/>
      <c r="D231" s="49"/>
      <c r="E231" s="49"/>
    </row>
    <row r="232" spans="2:5" x14ac:dyDescent="0.25">
      <c r="B232" s="49"/>
      <c r="C232" s="49"/>
      <c r="D232" s="49"/>
      <c r="E232" s="49"/>
    </row>
    <row r="233" spans="2:5" x14ac:dyDescent="0.25">
      <c r="B233" s="49"/>
      <c r="C233" s="49"/>
      <c r="D233" s="49"/>
      <c r="E233" s="49"/>
    </row>
    <row r="234" spans="2:5" x14ac:dyDescent="0.25">
      <c r="B234" s="49"/>
      <c r="C234" s="49"/>
      <c r="D234" s="49"/>
      <c r="E234" s="49"/>
    </row>
    <row r="235" spans="2:5" x14ac:dyDescent="0.25">
      <c r="B235" s="49"/>
      <c r="C235" s="49"/>
      <c r="D235" s="49"/>
      <c r="E235" s="49"/>
    </row>
    <row r="236" spans="2:5" x14ac:dyDescent="0.25">
      <c r="B236" s="49"/>
      <c r="C236" s="49"/>
      <c r="D236" s="49"/>
      <c r="E236" s="49"/>
    </row>
    <row r="237" spans="2:5" x14ac:dyDescent="0.25">
      <c r="B237" s="49"/>
      <c r="C237" s="49"/>
      <c r="D237" s="49"/>
      <c r="E237" s="49"/>
    </row>
    <row r="238" spans="2:5" x14ac:dyDescent="0.25">
      <c r="B238" s="49"/>
      <c r="C238" s="49"/>
      <c r="D238" s="49"/>
      <c r="E238" s="49"/>
    </row>
    <row r="239" spans="2:5" x14ac:dyDescent="0.25">
      <c r="B239" s="49"/>
      <c r="C239" s="49"/>
      <c r="D239" s="49"/>
      <c r="E239" s="49"/>
    </row>
    <row r="240" spans="2:5" x14ac:dyDescent="0.25">
      <c r="B240" s="49"/>
      <c r="C240" s="49"/>
      <c r="D240" s="49"/>
      <c r="E240" s="49"/>
    </row>
    <row r="241" spans="2:5" x14ac:dyDescent="0.25">
      <c r="B241" s="49"/>
      <c r="C241" s="49"/>
      <c r="D241" s="49"/>
      <c r="E241" s="49"/>
    </row>
    <row r="242" spans="2:5" x14ac:dyDescent="0.25">
      <c r="B242" s="49"/>
      <c r="C242" s="49"/>
      <c r="D242" s="49"/>
      <c r="E242" s="49"/>
    </row>
    <row r="243" spans="2:5" x14ac:dyDescent="0.25">
      <c r="B243" s="49"/>
      <c r="C243" s="49"/>
      <c r="D243" s="49"/>
      <c r="E243" s="49"/>
    </row>
    <row r="244" spans="2:5" x14ac:dyDescent="0.25">
      <c r="B244" s="49"/>
      <c r="C244" s="49"/>
      <c r="D244" s="49"/>
      <c r="E244" s="49"/>
    </row>
    <row r="245" spans="2:5" x14ac:dyDescent="0.25">
      <c r="B245" s="49"/>
      <c r="C245" s="49"/>
      <c r="D245" s="49"/>
      <c r="E245" s="49"/>
    </row>
    <row r="246" spans="2:5" x14ac:dyDescent="0.25">
      <c r="B246" s="49"/>
      <c r="C246" s="49"/>
      <c r="D246" s="49"/>
      <c r="E246" s="49"/>
    </row>
    <row r="247" spans="2:5" x14ac:dyDescent="0.25">
      <c r="B247" s="49"/>
      <c r="C247" s="49"/>
      <c r="D247" s="49"/>
      <c r="E247" s="49"/>
    </row>
    <row r="248" spans="2:5" x14ac:dyDescent="0.25">
      <c r="B248" s="49"/>
      <c r="C248" s="49"/>
      <c r="D248" s="49"/>
      <c r="E248" s="49"/>
    </row>
    <row r="249" spans="2:5" x14ac:dyDescent="0.25">
      <c r="B249" s="49"/>
      <c r="C249" s="49"/>
      <c r="D249" s="49"/>
      <c r="E249" s="49"/>
    </row>
    <row r="250" spans="2:5" x14ac:dyDescent="0.25">
      <c r="B250" s="49"/>
      <c r="C250" s="49"/>
      <c r="D250" s="49"/>
      <c r="E250" s="49"/>
    </row>
    <row r="251" spans="2:5" x14ac:dyDescent="0.25">
      <c r="B251" s="49"/>
      <c r="C251" s="49"/>
      <c r="D251" s="49"/>
      <c r="E251" s="49"/>
    </row>
    <row r="252" spans="2:5" x14ac:dyDescent="0.25">
      <c r="B252" s="49"/>
      <c r="C252" s="49"/>
      <c r="D252" s="49"/>
      <c r="E252" s="49"/>
    </row>
    <row r="253" spans="2:5" x14ac:dyDescent="0.25">
      <c r="B253" s="49"/>
      <c r="C253" s="49"/>
      <c r="D253" s="49"/>
      <c r="E253" s="49"/>
    </row>
    <row r="254" spans="2:5" x14ac:dyDescent="0.25">
      <c r="B254" s="49"/>
      <c r="C254" s="49"/>
      <c r="D254" s="49"/>
      <c r="E254" s="49"/>
    </row>
    <row r="255" spans="2:5" x14ac:dyDescent="0.25">
      <c r="B255" s="49"/>
      <c r="C255" s="49"/>
      <c r="D255" s="49"/>
      <c r="E255" s="49"/>
    </row>
    <row r="256" spans="2:5" x14ac:dyDescent="0.25">
      <c r="B256" s="49"/>
      <c r="C256" s="49"/>
      <c r="D256" s="49"/>
      <c r="E256" s="49"/>
    </row>
    <row r="257" spans="2:5" x14ac:dyDescent="0.25">
      <c r="B257" s="49"/>
      <c r="C257" s="49"/>
      <c r="D257" s="49"/>
      <c r="E257" s="49"/>
    </row>
    <row r="258" spans="2:5" x14ac:dyDescent="0.25">
      <c r="B258" s="49"/>
      <c r="C258" s="49"/>
      <c r="D258" s="49"/>
      <c r="E258" s="49"/>
    </row>
    <row r="259" spans="2:5" x14ac:dyDescent="0.25">
      <c r="B259" s="49"/>
      <c r="C259" s="49"/>
      <c r="D259" s="49"/>
      <c r="E259" s="49"/>
    </row>
    <row r="260" spans="2:5" x14ac:dyDescent="0.25">
      <c r="B260" s="49"/>
      <c r="C260" s="49"/>
      <c r="D260" s="49"/>
      <c r="E260" s="49"/>
    </row>
    <row r="261" spans="2:5" x14ac:dyDescent="0.25">
      <c r="B261" s="49"/>
      <c r="C261" s="49"/>
      <c r="D261" s="49"/>
      <c r="E261" s="49"/>
    </row>
    <row r="262" spans="2:5" x14ac:dyDescent="0.25">
      <c r="B262" s="49"/>
      <c r="C262" s="49"/>
      <c r="D262" s="49"/>
      <c r="E262" s="49"/>
    </row>
    <row r="263" spans="2:5" x14ac:dyDescent="0.25">
      <c r="B263" s="49"/>
      <c r="C263" s="49"/>
      <c r="D263" s="49"/>
      <c r="E263" s="49"/>
    </row>
    <row r="264" spans="2:5" x14ac:dyDescent="0.25">
      <c r="B264" s="49"/>
      <c r="C264" s="49"/>
      <c r="D264" s="49"/>
      <c r="E264" s="49"/>
    </row>
    <row r="265" spans="2:5" x14ac:dyDescent="0.25">
      <c r="B265" s="49"/>
      <c r="C265" s="49"/>
      <c r="D265" s="49"/>
      <c r="E265" s="49"/>
    </row>
    <row r="266" spans="2:5" x14ac:dyDescent="0.25">
      <c r="B266" s="49"/>
      <c r="C266" s="49"/>
      <c r="D266" s="49"/>
      <c r="E266" s="49"/>
    </row>
    <row r="267" spans="2:5" x14ac:dyDescent="0.25">
      <c r="B267" s="49"/>
      <c r="C267" s="49"/>
      <c r="D267" s="49"/>
      <c r="E267" s="49"/>
    </row>
    <row r="268" spans="2:5" x14ac:dyDescent="0.25">
      <c r="B268" s="49"/>
      <c r="C268" s="49"/>
      <c r="D268" s="49"/>
      <c r="E268" s="49"/>
    </row>
    <row r="269" spans="2:5" x14ac:dyDescent="0.25">
      <c r="B269" s="49"/>
      <c r="C269" s="49"/>
      <c r="D269" s="49"/>
      <c r="E269" s="49"/>
    </row>
    <row r="270" spans="2:5" x14ac:dyDescent="0.25">
      <c r="B270" s="49"/>
      <c r="C270" s="49"/>
      <c r="D270" s="49"/>
      <c r="E270" s="49"/>
    </row>
    <row r="271" spans="2:5" x14ac:dyDescent="0.25">
      <c r="B271" s="49"/>
      <c r="C271" s="49"/>
      <c r="D271" s="49"/>
      <c r="E271" s="49"/>
    </row>
    <row r="272" spans="2:5" x14ac:dyDescent="0.25">
      <c r="B272" s="49"/>
      <c r="C272" s="49"/>
      <c r="D272" s="49"/>
      <c r="E272" s="49"/>
    </row>
    <row r="273" spans="2:5" x14ac:dyDescent="0.25">
      <c r="B273" s="49"/>
      <c r="C273" s="49"/>
      <c r="D273" s="49"/>
      <c r="E273" s="49"/>
    </row>
    <row r="274" spans="2:5" x14ac:dyDescent="0.25">
      <c r="B274" s="49"/>
      <c r="C274" s="49"/>
      <c r="D274" s="49"/>
      <c r="E274" s="49"/>
    </row>
    <row r="275" spans="2:5" x14ac:dyDescent="0.25">
      <c r="B275" s="49"/>
      <c r="C275" s="49"/>
      <c r="D275" s="49"/>
      <c r="E275" s="49"/>
    </row>
    <row r="276" spans="2:5" x14ac:dyDescent="0.25">
      <c r="B276" s="49"/>
      <c r="C276" s="49"/>
      <c r="D276" s="49"/>
      <c r="E276" s="49"/>
    </row>
    <row r="277" spans="2:5" x14ac:dyDescent="0.25">
      <c r="B277" s="49"/>
      <c r="C277" s="49"/>
      <c r="D277" s="49"/>
      <c r="E277" s="49"/>
    </row>
    <row r="278" spans="2:5" x14ac:dyDescent="0.25">
      <c r="B278" s="49"/>
      <c r="C278" s="49"/>
      <c r="D278" s="49"/>
      <c r="E278" s="49"/>
    </row>
    <row r="279" spans="2:5" x14ac:dyDescent="0.25">
      <c r="B279" s="49"/>
      <c r="C279" s="49"/>
      <c r="D279" s="49"/>
      <c r="E279" s="49"/>
    </row>
    <row r="280" spans="2:5" x14ac:dyDescent="0.25">
      <c r="B280" s="49"/>
      <c r="C280" s="49"/>
      <c r="D280" s="49"/>
      <c r="E280" s="49"/>
    </row>
    <row r="281" spans="2:5" x14ac:dyDescent="0.25">
      <c r="B281" s="49"/>
      <c r="C281" s="49"/>
      <c r="D281" s="49"/>
      <c r="E281" s="49"/>
    </row>
    <row r="282" spans="2:5" x14ac:dyDescent="0.25">
      <c r="B282" s="49"/>
      <c r="C282" s="49"/>
      <c r="D282" s="49"/>
      <c r="E282" s="49"/>
    </row>
    <row r="283" spans="2:5" x14ac:dyDescent="0.25">
      <c r="B283" s="49"/>
      <c r="C283" s="49"/>
      <c r="D283" s="49"/>
      <c r="E283" s="49"/>
    </row>
    <row r="284" spans="2:5" x14ac:dyDescent="0.25">
      <c r="B284" s="49"/>
      <c r="C284" s="49"/>
      <c r="D284" s="49"/>
      <c r="E284" s="49"/>
    </row>
    <row r="285" spans="2:5" x14ac:dyDescent="0.25">
      <c r="B285" s="49"/>
      <c r="C285" s="49"/>
      <c r="D285" s="49"/>
      <c r="E285" s="49"/>
    </row>
    <row r="286" spans="2:5" x14ac:dyDescent="0.25">
      <c r="B286" s="49"/>
      <c r="C286" s="49"/>
      <c r="D286" s="49"/>
      <c r="E286" s="49"/>
    </row>
    <row r="287" spans="2:5" x14ac:dyDescent="0.25">
      <c r="B287" s="49"/>
      <c r="C287" s="49"/>
      <c r="D287" s="49"/>
      <c r="E287" s="49"/>
    </row>
    <row r="288" spans="2:5" x14ac:dyDescent="0.25">
      <c r="B288" s="49"/>
      <c r="C288" s="49"/>
      <c r="D288" s="49"/>
      <c r="E288" s="49"/>
    </row>
    <row r="289" spans="2:5" x14ac:dyDescent="0.25">
      <c r="B289" s="49"/>
      <c r="C289" s="49"/>
      <c r="D289" s="49"/>
      <c r="E289" s="49"/>
    </row>
    <row r="290" spans="2:5" x14ac:dyDescent="0.25">
      <c r="B290" s="49"/>
      <c r="C290" s="49"/>
      <c r="D290" s="49"/>
      <c r="E290" s="49"/>
    </row>
    <row r="291" spans="2:5" x14ac:dyDescent="0.25">
      <c r="B291" s="49"/>
      <c r="C291" s="49"/>
      <c r="D291" s="49"/>
      <c r="E291" s="49"/>
    </row>
    <row r="292" spans="2:5" x14ac:dyDescent="0.25">
      <c r="B292" s="49"/>
      <c r="C292" s="49"/>
      <c r="D292" s="49"/>
      <c r="E292" s="49"/>
    </row>
    <row r="293" spans="2:5" x14ac:dyDescent="0.25">
      <c r="B293" s="49"/>
      <c r="C293" s="49"/>
      <c r="D293" s="49"/>
      <c r="E293" s="49"/>
    </row>
    <row r="294" spans="2:5" x14ac:dyDescent="0.25">
      <c r="B294" s="49"/>
      <c r="C294" s="49"/>
      <c r="D294" s="49"/>
      <c r="E294" s="49"/>
    </row>
    <row r="295" spans="2:5" x14ac:dyDescent="0.25">
      <c r="B295" s="49"/>
      <c r="C295" s="49"/>
      <c r="D295" s="49"/>
      <c r="E295" s="49"/>
    </row>
    <row r="296" spans="2:5" x14ac:dyDescent="0.25">
      <c r="B296" s="49"/>
      <c r="C296" s="49"/>
      <c r="D296" s="49"/>
      <c r="E296" s="49"/>
    </row>
    <row r="297" spans="2:5" x14ac:dyDescent="0.25">
      <c r="B297" s="49"/>
      <c r="C297" s="49"/>
      <c r="D297" s="49"/>
      <c r="E297" s="49"/>
    </row>
    <row r="298" spans="2:5" x14ac:dyDescent="0.25">
      <c r="B298" s="49"/>
      <c r="C298" s="49"/>
      <c r="D298" s="49"/>
      <c r="E298" s="49"/>
    </row>
    <row r="299" spans="2:5" x14ac:dyDescent="0.25">
      <c r="B299" s="49"/>
      <c r="C299" s="49"/>
      <c r="D299" s="49"/>
      <c r="E299" s="49"/>
    </row>
    <row r="300" spans="2:5" x14ac:dyDescent="0.25">
      <c r="B300" s="49"/>
      <c r="C300" s="49"/>
      <c r="D300" s="49"/>
      <c r="E300" s="49"/>
    </row>
    <row r="301" spans="2:5" x14ac:dyDescent="0.25">
      <c r="B301" s="49"/>
      <c r="C301" s="49"/>
      <c r="D301" s="49"/>
      <c r="E301" s="49"/>
    </row>
    <row r="302" spans="2:5" x14ac:dyDescent="0.25">
      <c r="B302" s="49"/>
      <c r="C302" s="49"/>
      <c r="D302" s="49"/>
      <c r="E302" s="49"/>
    </row>
    <row r="303" spans="2:5" x14ac:dyDescent="0.25">
      <c r="B303" s="49"/>
      <c r="C303" s="49"/>
      <c r="D303" s="49"/>
      <c r="E303" s="49"/>
    </row>
    <row r="304" spans="2:5" x14ac:dyDescent="0.25">
      <c r="B304" s="49"/>
      <c r="C304" s="49"/>
      <c r="D304" s="49"/>
      <c r="E304" s="49"/>
    </row>
    <row r="305" spans="2:5" x14ac:dyDescent="0.25">
      <c r="B305" s="49"/>
      <c r="C305" s="49"/>
      <c r="D305" s="49"/>
      <c r="E305" s="49"/>
    </row>
    <row r="306" spans="2:5" x14ac:dyDescent="0.25">
      <c r="B306" s="49"/>
      <c r="C306" s="49"/>
      <c r="D306" s="49"/>
      <c r="E306" s="49"/>
    </row>
    <row r="307" spans="2:5" x14ac:dyDescent="0.25">
      <c r="B307" s="49"/>
      <c r="C307" s="49"/>
      <c r="D307" s="49"/>
      <c r="E307" s="49"/>
    </row>
    <row r="308" spans="2:5" x14ac:dyDescent="0.25">
      <c r="B308" s="49"/>
      <c r="C308" s="49"/>
      <c r="D308" s="49"/>
      <c r="E308" s="49"/>
    </row>
    <row r="309" spans="2:5" x14ac:dyDescent="0.25">
      <c r="B309" s="49"/>
      <c r="C309" s="49"/>
      <c r="D309" s="49"/>
      <c r="E309" s="49"/>
    </row>
    <row r="310" spans="2:5" x14ac:dyDescent="0.25">
      <c r="B310" s="49"/>
      <c r="C310" s="49"/>
      <c r="D310" s="49"/>
      <c r="E310" s="49"/>
    </row>
    <row r="311" spans="2:5" x14ac:dyDescent="0.25">
      <c r="B311" s="49"/>
      <c r="C311" s="49"/>
      <c r="D311" s="49"/>
      <c r="E311" s="49"/>
    </row>
    <row r="312" spans="2:5" x14ac:dyDescent="0.25">
      <c r="B312" s="49"/>
      <c r="C312" s="49"/>
      <c r="D312" s="49"/>
      <c r="E312" s="49"/>
    </row>
    <row r="313" spans="2:5" x14ac:dyDescent="0.25">
      <c r="B313" s="49"/>
      <c r="C313" s="49"/>
      <c r="D313" s="49"/>
      <c r="E313" s="49"/>
    </row>
    <row r="314" spans="2:5" x14ac:dyDescent="0.25">
      <c r="B314" s="49"/>
      <c r="C314" s="49"/>
      <c r="D314" s="49"/>
      <c r="E314" s="49"/>
    </row>
    <row r="315" spans="2:5" x14ac:dyDescent="0.25">
      <c r="B315" s="49"/>
      <c r="C315" s="49"/>
      <c r="D315" s="49"/>
      <c r="E315" s="49"/>
    </row>
    <row r="316" spans="2:5" x14ac:dyDescent="0.25">
      <c r="B316" s="49"/>
      <c r="C316" s="49"/>
      <c r="D316" s="49"/>
      <c r="E316" s="49"/>
    </row>
    <row r="317" spans="2:5" x14ac:dyDescent="0.25">
      <c r="B317" s="49"/>
      <c r="C317" s="49"/>
      <c r="D317" s="49"/>
      <c r="E317" s="49"/>
    </row>
    <row r="318" spans="2:5" x14ac:dyDescent="0.25">
      <c r="B318" s="49"/>
      <c r="C318" s="49"/>
      <c r="D318" s="49"/>
      <c r="E318" s="49"/>
    </row>
    <row r="319" spans="2:5" x14ac:dyDescent="0.25">
      <c r="B319" s="49"/>
      <c r="C319" s="49"/>
      <c r="D319" s="49"/>
      <c r="E319" s="49"/>
    </row>
    <row r="320" spans="2:5" x14ac:dyDescent="0.25">
      <c r="B320" s="49"/>
      <c r="C320" s="49"/>
      <c r="D320" s="49"/>
      <c r="E320" s="49"/>
    </row>
    <row r="321" spans="2:5" x14ac:dyDescent="0.25">
      <c r="B321" s="49"/>
      <c r="C321" s="49"/>
      <c r="D321" s="49"/>
      <c r="E321" s="49"/>
    </row>
    <row r="322" spans="2:5" x14ac:dyDescent="0.25">
      <c r="B322" s="49"/>
      <c r="C322" s="49"/>
      <c r="D322" s="49"/>
      <c r="E322" s="49"/>
    </row>
    <row r="323" spans="2:5" x14ac:dyDescent="0.25">
      <c r="B323" s="49"/>
      <c r="C323" s="49"/>
      <c r="D323" s="49"/>
      <c r="E323" s="49"/>
    </row>
    <row r="324" spans="2:5" x14ac:dyDescent="0.25">
      <c r="B324" s="49"/>
      <c r="C324" s="49"/>
      <c r="D324" s="49"/>
      <c r="E324" s="49"/>
    </row>
    <row r="325" spans="2:5" x14ac:dyDescent="0.25">
      <c r="B325" s="49"/>
      <c r="C325" s="49"/>
      <c r="D325" s="49"/>
      <c r="E325" s="49"/>
    </row>
    <row r="326" spans="2:5" x14ac:dyDescent="0.25">
      <c r="B326" s="50"/>
      <c r="C326" s="50"/>
      <c r="D326" s="50"/>
      <c r="E326" s="50"/>
    </row>
    <row r="327" spans="2:5" x14ac:dyDescent="0.25">
      <c r="B327" s="50"/>
      <c r="C327" s="50"/>
      <c r="D327" s="50"/>
      <c r="E327" s="50"/>
    </row>
    <row r="328" spans="2:5" x14ac:dyDescent="0.25">
      <c r="B328" s="50"/>
      <c r="C328" s="50"/>
      <c r="D328" s="50"/>
      <c r="E328" s="50"/>
    </row>
    <row r="329" spans="2:5" x14ac:dyDescent="0.25">
      <c r="B329" s="50"/>
      <c r="C329" s="50"/>
      <c r="D329" s="50"/>
      <c r="E329" s="50"/>
    </row>
    <row r="330" spans="2:5" x14ac:dyDescent="0.25">
      <c r="B330" s="50"/>
      <c r="C330" s="50"/>
      <c r="D330" s="50"/>
      <c r="E330" s="50"/>
    </row>
    <row r="331" spans="2:5" x14ac:dyDescent="0.25">
      <c r="B331" s="50"/>
      <c r="C331" s="50"/>
      <c r="D331" s="50"/>
      <c r="E331" s="50"/>
    </row>
    <row r="332" spans="2:5" x14ac:dyDescent="0.25">
      <c r="B332" s="50"/>
      <c r="C332" s="50"/>
      <c r="D332" s="50"/>
      <c r="E332" s="50"/>
    </row>
    <row r="333" spans="2:5" x14ac:dyDescent="0.25">
      <c r="B333" s="50"/>
      <c r="C333" s="50"/>
      <c r="D333" s="50"/>
      <c r="E333" s="50"/>
    </row>
    <row r="334" spans="2:5" x14ac:dyDescent="0.25">
      <c r="B334" s="50"/>
      <c r="C334" s="50"/>
      <c r="D334" s="50"/>
      <c r="E334" s="50"/>
    </row>
    <row r="335" spans="2:5" x14ac:dyDescent="0.25">
      <c r="B335" s="50"/>
      <c r="C335" s="50"/>
      <c r="D335" s="50"/>
      <c r="E335" s="50"/>
    </row>
    <row r="336" spans="2:5" x14ac:dyDescent="0.25">
      <c r="B336" s="50"/>
      <c r="C336" s="50"/>
      <c r="D336" s="50"/>
      <c r="E336" s="50"/>
    </row>
    <row r="337" spans="2:5" x14ac:dyDescent="0.25">
      <c r="B337" s="50"/>
      <c r="C337" s="50"/>
      <c r="D337" s="50"/>
      <c r="E337" s="50"/>
    </row>
    <row r="338" spans="2:5" x14ac:dyDescent="0.25">
      <c r="B338" s="50"/>
      <c r="C338" s="50"/>
      <c r="D338" s="50"/>
      <c r="E338" s="50"/>
    </row>
    <row r="339" spans="2:5" x14ac:dyDescent="0.25">
      <c r="B339" s="50"/>
      <c r="C339" s="50"/>
      <c r="D339" s="50"/>
      <c r="E339" s="50"/>
    </row>
    <row r="340" spans="2:5" x14ac:dyDescent="0.25">
      <c r="B340" s="50"/>
      <c r="C340" s="50"/>
      <c r="D340" s="50"/>
      <c r="E340" s="50"/>
    </row>
    <row r="341" spans="2:5" x14ac:dyDescent="0.25">
      <c r="B341" s="50"/>
      <c r="C341" s="50"/>
      <c r="D341" s="50"/>
      <c r="E341" s="50"/>
    </row>
    <row r="342" spans="2:5" x14ac:dyDescent="0.25">
      <c r="B342" s="50"/>
      <c r="C342" s="50"/>
      <c r="D342" s="50"/>
      <c r="E342" s="50"/>
    </row>
    <row r="343" spans="2:5" x14ac:dyDescent="0.25">
      <c r="B343" s="50"/>
      <c r="C343" s="50"/>
      <c r="D343" s="50"/>
      <c r="E343" s="50"/>
    </row>
    <row r="344" spans="2:5" x14ac:dyDescent="0.25">
      <c r="B344" s="50"/>
      <c r="C344" s="50"/>
      <c r="D344" s="50"/>
      <c r="E344" s="50"/>
    </row>
    <row r="345" spans="2:5" x14ac:dyDescent="0.25">
      <c r="B345" s="50"/>
      <c r="C345" s="50"/>
      <c r="D345" s="50"/>
      <c r="E345" s="50"/>
    </row>
  </sheetData>
  <sheetProtection algorithmName="SHA-512" hashValue="MVQUPsdqIeyToEua3Cgr8RNiRQz6SELRvXjkVNfHgX5nLxLxWXgvY0pxkxshH/MKy1Jz+/W7d8p885kJkpbs3w==" saltValue="wTRFFqFmsElGWSlYtx4UZw==" spinCount="100000" sheet="1" objects="1" scenarios="1"/>
  <mergeCells count="6">
    <mergeCell ref="J7:K7"/>
    <mergeCell ref="H7:I7"/>
    <mergeCell ref="F7:G7"/>
    <mergeCell ref="F6:K6"/>
    <mergeCell ref="B6:C6"/>
    <mergeCell ref="D6:E6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9"/>
  <sheetViews>
    <sheetView topLeftCell="A73" zoomScaleNormal="100" workbookViewId="0">
      <selection activeCell="A84" sqref="A84"/>
    </sheetView>
  </sheetViews>
  <sheetFormatPr baseColWidth="10" defaultRowHeight="15" x14ac:dyDescent="0.2"/>
  <cols>
    <col min="1" max="1" width="74.85546875" style="32" bestFit="1" customWidth="1"/>
    <col min="2" max="2" width="21.7109375" style="62" bestFit="1" customWidth="1"/>
    <col min="3" max="3" width="17.85546875" style="32" customWidth="1"/>
    <col min="4" max="4" width="17.5703125" style="32" bestFit="1" customWidth="1"/>
    <col min="5" max="5" width="12.85546875" style="32" bestFit="1" customWidth="1"/>
    <col min="6" max="6" width="13.7109375" style="32" customWidth="1"/>
    <col min="7" max="7" width="15.5703125" style="32" bestFit="1" customWidth="1"/>
    <col min="8" max="16384" width="11.42578125" style="32"/>
  </cols>
  <sheetData>
    <row r="1" spans="1:7" ht="18" x14ac:dyDescent="0.25">
      <c r="A1" s="59" t="s">
        <v>0</v>
      </c>
    </row>
    <row r="2" spans="1:7" ht="15.75" x14ac:dyDescent="0.25">
      <c r="A2" s="31" t="s">
        <v>94</v>
      </c>
    </row>
    <row r="3" spans="1:7" ht="15.75" x14ac:dyDescent="0.25">
      <c r="A3" s="31" t="s">
        <v>95</v>
      </c>
    </row>
    <row r="5" spans="1:7" ht="18" x14ac:dyDescent="0.25">
      <c r="A5" s="93" t="s">
        <v>96</v>
      </c>
      <c r="B5" s="94">
        <v>43830</v>
      </c>
      <c r="C5" s="94">
        <v>43646</v>
      </c>
      <c r="D5" s="94">
        <v>43465</v>
      </c>
      <c r="E5" s="94">
        <v>43281</v>
      </c>
    </row>
    <row r="6" spans="1:7" ht="15.75" x14ac:dyDescent="0.25">
      <c r="A6" s="95" t="s">
        <v>97</v>
      </c>
      <c r="B6" s="96"/>
      <c r="C6" s="97"/>
      <c r="D6" s="97"/>
      <c r="E6" s="97"/>
    </row>
    <row r="7" spans="1:7" x14ac:dyDescent="0.2">
      <c r="A7" s="98"/>
      <c r="B7" s="169"/>
      <c r="C7" s="170"/>
      <c r="D7" s="170"/>
      <c r="E7" s="170"/>
    </row>
    <row r="8" spans="1:7" x14ac:dyDescent="0.2">
      <c r="A8" s="99" t="s">
        <v>98</v>
      </c>
      <c r="B8" s="112">
        <v>2624678806</v>
      </c>
      <c r="C8" s="171">
        <v>1102271453</v>
      </c>
      <c r="D8" s="171">
        <v>35453690</v>
      </c>
      <c r="E8" s="171">
        <v>226204</v>
      </c>
    </row>
    <row r="9" spans="1:7" x14ac:dyDescent="0.2">
      <c r="A9" s="99" t="s">
        <v>99</v>
      </c>
      <c r="B9" s="112">
        <v>669836775</v>
      </c>
      <c r="C9" s="171">
        <v>605683621</v>
      </c>
      <c r="D9" s="171">
        <v>5469135</v>
      </c>
      <c r="E9" s="171">
        <v>7</v>
      </c>
    </row>
    <row r="10" spans="1:7" x14ac:dyDescent="0.2">
      <c r="A10" s="99" t="s">
        <v>100</v>
      </c>
      <c r="B10" s="112">
        <v>24609140</v>
      </c>
      <c r="C10" s="171">
        <v>103443257</v>
      </c>
      <c r="D10" s="171">
        <v>125931</v>
      </c>
      <c r="E10" s="171">
        <v>6548</v>
      </c>
    </row>
    <row r="11" spans="1:7" x14ac:dyDescent="0.2">
      <c r="A11" s="99" t="s">
        <v>101</v>
      </c>
      <c r="B11" s="112">
        <v>0</v>
      </c>
      <c r="C11" s="171">
        <v>0</v>
      </c>
      <c r="D11" s="171">
        <v>0</v>
      </c>
      <c r="E11" s="171">
        <v>0</v>
      </c>
    </row>
    <row r="12" spans="1:7" x14ac:dyDescent="0.2">
      <c r="A12" s="99" t="s">
        <v>102</v>
      </c>
      <c r="B12" s="112">
        <v>0</v>
      </c>
      <c r="C12" s="171">
        <v>0</v>
      </c>
      <c r="D12" s="171">
        <v>0</v>
      </c>
      <c r="E12" s="171">
        <v>0</v>
      </c>
    </row>
    <row r="13" spans="1:7" x14ac:dyDescent="0.2">
      <c r="A13" s="99" t="s">
        <v>103</v>
      </c>
      <c r="B13" s="112">
        <v>91662278402</v>
      </c>
      <c r="C13" s="171">
        <v>19043889221</v>
      </c>
      <c r="D13" s="171">
        <v>495803733</v>
      </c>
      <c r="E13" s="171">
        <v>1644170</v>
      </c>
    </row>
    <row r="14" spans="1:7" ht="15.75" thickBot="1" x14ac:dyDescent="0.25">
      <c r="A14" s="100"/>
      <c r="B14" s="169"/>
      <c r="C14" s="170"/>
      <c r="D14" s="170"/>
      <c r="E14" s="170"/>
    </row>
    <row r="15" spans="1:7" ht="16.5" thickBot="1" x14ac:dyDescent="0.3">
      <c r="A15" s="101" t="s">
        <v>104</v>
      </c>
      <c r="B15" s="197">
        <f>SUM(B8:B13)</f>
        <v>94981403123</v>
      </c>
      <c r="C15" s="180">
        <f>SUM(C8:C13)</f>
        <v>20855287552</v>
      </c>
      <c r="D15" s="180">
        <f>SUM(D8:D13)</f>
        <v>536852489</v>
      </c>
      <c r="E15" s="181">
        <f>SUM(E8:E13)</f>
        <v>1876929</v>
      </c>
      <c r="G15" s="47"/>
    </row>
    <row r="16" spans="1:7" ht="14.25" x14ac:dyDescent="0.2">
      <c r="A16" s="100"/>
      <c r="B16" s="67"/>
      <c r="C16" s="60"/>
      <c r="D16" s="67"/>
      <c r="E16" s="68"/>
    </row>
    <row r="17" spans="1:5" ht="15.75" x14ac:dyDescent="0.25">
      <c r="A17" s="101" t="s">
        <v>105</v>
      </c>
      <c r="B17" s="375"/>
      <c r="C17" s="375"/>
      <c r="D17" s="375"/>
      <c r="E17" s="170"/>
    </row>
    <row r="18" spans="1:5" x14ac:dyDescent="0.2">
      <c r="A18" s="100"/>
      <c r="B18" s="169"/>
      <c r="C18" s="170"/>
      <c r="D18" s="170"/>
      <c r="E18" s="170"/>
    </row>
    <row r="19" spans="1:5" x14ac:dyDescent="0.2">
      <c r="A19" s="99" t="s">
        <v>106</v>
      </c>
      <c r="B19" s="112">
        <v>130850887</v>
      </c>
      <c r="C19" s="172">
        <v>43409723</v>
      </c>
      <c r="D19" s="172">
        <v>27112</v>
      </c>
      <c r="E19" s="172">
        <v>3</v>
      </c>
    </row>
    <row r="20" spans="1:5" x14ac:dyDescent="0.2">
      <c r="A20" s="100" t="s">
        <v>98</v>
      </c>
      <c r="B20" s="112">
        <v>207735944</v>
      </c>
      <c r="C20" s="171">
        <v>29542454</v>
      </c>
      <c r="D20" s="171">
        <v>545006</v>
      </c>
      <c r="E20" s="171">
        <v>18347</v>
      </c>
    </row>
    <row r="21" spans="1:5" x14ac:dyDescent="0.2">
      <c r="A21" s="99" t="s">
        <v>107</v>
      </c>
      <c r="B21" s="112">
        <v>0</v>
      </c>
      <c r="C21" s="171">
        <v>0</v>
      </c>
      <c r="D21" s="171">
        <v>0</v>
      </c>
      <c r="E21" s="171">
        <v>0</v>
      </c>
    </row>
    <row r="22" spans="1:5" x14ac:dyDescent="0.2">
      <c r="A22" s="99" t="s">
        <v>108</v>
      </c>
      <c r="B22" s="112">
        <v>287934262</v>
      </c>
      <c r="C22" s="171">
        <v>17807616</v>
      </c>
      <c r="D22" s="171">
        <v>314666</v>
      </c>
      <c r="E22" s="171">
        <v>2278</v>
      </c>
    </row>
    <row r="23" spans="1:5" x14ac:dyDescent="0.2">
      <c r="A23" s="99" t="s">
        <v>109</v>
      </c>
      <c r="B23" s="112">
        <v>108505738</v>
      </c>
      <c r="C23" s="171">
        <v>18670155</v>
      </c>
      <c r="D23" s="171">
        <v>1010719</v>
      </c>
      <c r="E23" s="171">
        <v>203</v>
      </c>
    </row>
    <row r="24" spans="1:5" x14ac:dyDescent="0.2">
      <c r="A24" s="99" t="s">
        <v>110</v>
      </c>
      <c r="B24" s="112">
        <v>1713523525</v>
      </c>
      <c r="C24" s="171">
        <v>98154475</v>
      </c>
      <c r="D24" s="171">
        <v>626385</v>
      </c>
      <c r="E24" s="171">
        <v>1104</v>
      </c>
    </row>
    <row r="25" spans="1:5" ht="15.75" thickBot="1" x14ac:dyDescent="0.25">
      <c r="A25" s="100"/>
      <c r="B25" s="169"/>
      <c r="C25" s="170"/>
      <c r="D25" s="170"/>
      <c r="E25" s="170"/>
    </row>
    <row r="26" spans="1:5" ht="16.5" thickBot="1" x14ac:dyDescent="0.3">
      <c r="A26" s="101" t="s">
        <v>111</v>
      </c>
      <c r="B26" s="198">
        <f>SUM(B19:B24)</f>
        <v>2448550356</v>
      </c>
      <c r="C26" s="182">
        <f>SUM(C19:C24)</f>
        <v>207584423</v>
      </c>
      <c r="D26" s="182">
        <f>SUM(D19:D24)</f>
        <v>2523888</v>
      </c>
      <c r="E26" s="183">
        <f>SUM(E19:E24)</f>
        <v>21935</v>
      </c>
    </row>
    <row r="27" spans="1:5" ht="15.75" thickBot="1" x14ac:dyDescent="0.25">
      <c r="A27" s="100"/>
      <c r="B27" s="169"/>
      <c r="C27" s="170"/>
      <c r="D27" s="170"/>
      <c r="E27" s="170"/>
    </row>
    <row r="28" spans="1:5" ht="18.75" thickBot="1" x14ac:dyDescent="0.3">
      <c r="A28" s="102" t="s">
        <v>112</v>
      </c>
      <c r="B28" s="199">
        <f>B15+B26</f>
        <v>97429953479</v>
      </c>
      <c r="C28" s="185">
        <f>C15+C26</f>
        <v>21062871975</v>
      </c>
      <c r="D28" s="185">
        <f>D15+D26</f>
        <v>539376377</v>
      </c>
      <c r="E28" s="186">
        <f>E15+E26</f>
        <v>1898864</v>
      </c>
    </row>
    <row r="29" spans="1:5" ht="18" x14ac:dyDescent="0.25">
      <c r="A29" s="102"/>
      <c r="B29" s="174"/>
      <c r="C29" s="173"/>
      <c r="D29" s="173"/>
      <c r="E29" s="173"/>
    </row>
    <row r="30" spans="1:5" s="110" customFormat="1" ht="18" x14ac:dyDescent="0.25">
      <c r="A30" s="109" t="s">
        <v>113</v>
      </c>
      <c r="B30" s="175"/>
      <c r="C30" s="173"/>
      <c r="D30" s="173"/>
      <c r="E30" s="173"/>
    </row>
    <row r="31" spans="1:5" ht="15.75" x14ac:dyDescent="0.25">
      <c r="A31" s="101" t="s">
        <v>114</v>
      </c>
      <c r="B31" s="112"/>
      <c r="C31" s="170"/>
      <c r="D31" s="170"/>
      <c r="E31" s="170"/>
    </row>
    <row r="32" spans="1:5" x14ac:dyDescent="0.2">
      <c r="A32" s="100"/>
      <c r="B32" s="169"/>
      <c r="C32" s="170"/>
      <c r="D32" s="170"/>
      <c r="E32" s="170"/>
    </row>
    <row r="33" spans="1:5" x14ac:dyDescent="0.2">
      <c r="A33" s="99" t="s">
        <v>98</v>
      </c>
      <c r="B33" s="112">
        <v>31980</v>
      </c>
      <c r="C33" s="171">
        <v>5501</v>
      </c>
      <c r="D33" s="171">
        <v>115</v>
      </c>
      <c r="E33" s="171">
        <v>0</v>
      </c>
    </row>
    <row r="34" spans="1:5" x14ac:dyDescent="0.2">
      <c r="A34" s="99" t="s">
        <v>99</v>
      </c>
      <c r="B34" s="112">
        <v>1301316</v>
      </c>
      <c r="C34" s="171">
        <v>705630466</v>
      </c>
      <c r="D34" s="171">
        <v>18010885</v>
      </c>
      <c r="E34" s="171">
        <v>42341</v>
      </c>
    </row>
    <row r="35" spans="1:5" x14ac:dyDescent="0.2">
      <c r="A35" s="99" t="s">
        <v>100</v>
      </c>
      <c r="B35" s="112">
        <v>335072080</v>
      </c>
      <c r="C35" s="171">
        <v>80335567</v>
      </c>
      <c r="D35" s="171">
        <v>1842417</v>
      </c>
      <c r="E35" s="171">
        <v>7617</v>
      </c>
    </row>
    <row r="36" spans="1:5" x14ac:dyDescent="0.2">
      <c r="A36" s="99" t="s">
        <v>115</v>
      </c>
      <c r="B36" s="112">
        <v>1299168972</v>
      </c>
      <c r="C36" s="171">
        <v>248979448</v>
      </c>
      <c r="D36" s="171">
        <v>3532802</v>
      </c>
      <c r="E36" s="171">
        <v>21722</v>
      </c>
    </row>
    <row r="37" spans="1:5" x14ac:dyDescent="0.2">
      <c r="A37" s="99" t="s">
        <v>102</v>
      </c>
      <c r="B37" s="112">
        <v>0</v>
      </c>
      <c r="C37" s="171">
        <v>0</v>
      </c>
      <c r="D37" s="171">
        <v>0</v>
      </c>
      <c r="E37" s="171">
        <v>0</v>
      </c>
    </row>
    <row r="38" spans="1:5" x14ac:dyDescent="0.2">
      <c r="A38" s="99" t="s">
        <v>116</v>
      </c>
      <c r="B38" s="112">
        <v>710905466</v>
      </c>
      <c r="C38" s="171">
        <v>124679000</v>
      </c>
      <c r="D38" s="171">
        <v>2932472</v>
      </c>
      <c r="E38" s="171">
        <v>14698</v>
      </c>
    </row>
    <row r="39" spans="1:5" x14ac:dyDescent="0.2">
      <c r="A39" s="99" t="s">
        <v>117</v>
      </c>
      <c r="B39" s="169">
        <v>65140606767</v>
      </c>
      <c r="C39" s="170">
        <v>18398189470</v>
      </c>
      <c r="D39" s="170">
        <v>553437553</v>
      </c>
      <c r="E39" s="170">
        <v>1698046</v>
      </c>
    </row>
    <row r="40" spans="1:5" ht="16.5" thickBot="1" x14ac:dyDescent="0.3">
      <c r="A40" s="101"/>
      <c r="B40" s="169"/>
      <c r="C40" s="170"/>
      <c r="D40" s="170"/>
      <c r="E40" s="170"/>
    </row>
    <row r="41" spans="1:5" ht="16.5" thickBot="1" x14ac:dyDescent="0.3">
      <c r="A41" s="101" t="s">
        <v>118</v>
      </c>
      <c r="B41" s="197">
        <f>SUM(B33:B39)</f>
        <v>67487086581</v>
      </c>
      <c r="C41" s="180">
        <f>SUM(C33:C39)</f>
        <v>19557819452</v>
      </c>
      <c r="D41" s="180">
        <f>SUM(D33:D39)</f>
        <v>579756244</v>
      </c>
      <c r="E41" s="181">
        <f>SUM(E33:E39)</f>
        <v>1784424</v>
      </c>
    </row>
    <row r="42" spans="1:5" x14ac:dyDescent="0.2">
      <c r="A42" s="100"/>
      <c r="B42" s="169"/>
      <c r="C42" s="170"/>
      <c r="D42" s="170"/>
      <c r="E42" s="170"/>
    </row>
    <row r="43" spans="1:5" ht="15.75" x14ac:dyDescent="0.25">
      <c r="A43" s="101" t="s">
        <v>119</v>
      </c>
      <c r="B43" s="112"/>
      <c r="C43" s="170"/>
      <c r="D43" s="170"/>
      <c r="E43" s="170"/>
    </row>
    <row r="44" spans="1:5" x14ac:dyDescent="0.2">
      <c r="A44" s="100"/>
      <c r="B44" s="169"/>
      <c r="C44" s="170"/>
      <c r="D44" s="170"/>
      <c r="E44" s="170"/>
    </row>
    <row r="45" spans="1:5" x14ac:dyDescent="0.2">
      <c r="A45" s="99" t="s">
        <v>120</v>
      </c>
      <c r="B45" s="112">
        <v>47613461</v>
      </c>
      <c r="C45" s="171">
        <v>12136513</v>
      </c>
      <c r="D45" s="171">
        <v>30341</v>
      </c>
      <c r="E45" s="171">
        <v>2264</v>
      </c>
    </row>
    <row r="46" spans="1:5" x14ac:dyDescent="0.2">
      <c r="A46" s="100" t="s">
        <v>121</v>
      </c>
      <c r="B46" s="112">
        <v>0</v>
      </c>
      <c r="C46" s="171">
        <v>0</v>
      </c>
      <c r="D46" s="171">
        <v>0</v>
      </c>
      <c r="E46" s="171">
        <v>0</v>
      </c>
    </row>
    <row r="47" spans="1:5" x14ac:dyDescent="0.2">
      <c r="A47" s="99" t="s">
        <v>107</v>
      </c>
      <c r="B47" s="112">
        <v>21647760</v>
      </c>
      <c r="C47" s="171">
        <v>67254586</v>
      </c>
      <c r="D47" s="171">
        <v>2013257</v>
      </c>
      <c r="E47" s="171">
        <v>18690</v>
      </c>
    </row>
    <row r="48" spans="1:5" x14ac:dyDescent="0.2">
      <c r="A48" s="99" t="s">
        <v>122</v>
      </c>
      <c r="B48" s="112">
        <v>0</v>
      </c>
      <c r="C48" s="170">
        <v>7477</v>
      </c>
      <c r="D48" s="170">
        <v>1091</v>
      </c>
      <c r="E48" s="170">
        <v>17</v>
      </c>
    </row>
    <row r="49" spans="1:5" x14ac:dyDescent="0.2">
      <c r="A49" s="99" t="s">
        <v>123</v>
      </c>
      <c r="B49" s="112">
        <v>874944799</v>
      </c>
      <c r="C49" s="171">
        <v>97946450</v>
      </c>
      <c r="D49" s="171">
        <v>7366633</v>
      </c>
      <c r="E49" s="171">
        <v>194931</v>
      </c>
    </row>
    <row r="50" spans="1:5" x14ac:dyDescent="0.2">
      <c r="A50" s="99" t="s">
        <v>124</v>
      </c>
      <c r="B50" s="111">
        <v>28450750000</v>
      </c>
      <c r="C50" s="170">
        <v>1300000000</v>
      </c>
      <c r="D50" s="170">
        <v>0</v>
      </c>
      <c r="E50" s="170">
        <v>0</v>
      </c>
    </row>
    <row r="51" spans="1:5" x14ac:dyDescent="0.2">
      <c r="A51" s="99" t="s">
        <v>131</v>
      </c>
      <c r="B51" s="111">
        <v>35</v>
      </c>
      <c r="C51" s="170">
        <v>35</v>
      </c>
      <c r="D51" s="170">
        <v>35</v>
      </c>
      <c r="E51" s="170">
        <v>35</v>
      </c>
    </row>
    <row r="52" spans="1:5" x14ac:dyDescent="0.2">
      <c r="A52" s="99" t="s">
        <v>109</v>
      </c>
      <c r="B52" s="111">
        <v>25373373</v>
      </c>
      <c r="C52" s="171">
        <v>12720319</v>
      </c>
      <c r="D52" s="171">
        <v>842561</v>
      </c>
      <c r="E52" s="171">
        <v>169</v>
      </c>
    </row>
    <row r="53" spans="1:5" x14ac:dyDescent="0.2">
      <c r="A53" s="99" t="s">
        <v>125</v>
      </c>
      <c r="B53" s="112">
        <v>49743102</v>
      </c>
      <c r="C53" s="171">
        <v>3576483</v>
      </c>
      <c r="D53" s="171">
        <v>177925</v>
      </c>
      <c r="E53" s="171">
        <v>75</v>
      </c>
    </row>
    <row r="54" spans="1:5" ht="15.75" thickBot="1" x14ac:dyDescent="0.25">
      <c r="A54" s="100"/>
      <c r="B54" s="112"/>
      <c r="C54" s="170"/>
      <c r="D54" s="170"/>
      <c r="E54" s="170"/>
    </row>
    <row r="55" spans="1:5" ht="16.5" thickBot="1" x14ac:dyDescent="0.3">
      <c r="A55" s="103" t="s">
        <v>126</v>
      </c>
      <c r="B55" s="197">
        <f>SUM(B45:B53)</f>
        <v>29470072530</v>
      </c>
      <c r="C55" s="180">
        <f>SUM(C45:C53)</f>
        <v>1493641863</v>
      </c>
      <c r="D55" s="180">
        <f>SUM(D45:D53)</f>
        <v>10431843</v>
      </c>
      <c r="E55" s="181">
        <f>SUM(E45:E53)</f>
        <v>216181</v>
      </c>
    </row>
    <row r="56" spans="1:5" ht="15.75" thickBot="1" x14ac:dyDescent="0.25">
      <c r="A56" s="100"/>
      <c r="B56" s="112"/>
      <c r="C56" s="170"/>
      <c r="D56" s="170"/>
      <c r="E56" s="170"/>
    </row>
    <row r="57" spans="1:5" ht="18.75" thickBot="1" x14ac:dyDescent="0.3">
      <c r="A57" s="102" t="s">
        <v>127</v>
      </c>
      <c r="B57" s="199">
        <f>B41+B55</f>
        <v>96957159111</v>
      </c>
      <c r="C57" s="185">
        <f>C41+C55</f>
        <v>21051461315</v>
      </c>
      <c r="D57" s="185">
        <f>D41+D55</f>
        <v>590188087</v>
      </c>
      <c r="E57" s="186">
        <f>E41+E55</f>
        <v>2000605</v>
      </c>
    </row>
    <row r="58" spans="1:5" ht="18.75" thickBot="1" x14ac:dyDescent="0.3">
      <c r="A58" s="104"/>
      <c r="B58" s="112"/>
      <c r="C58" s="173"/>
      <c r="D58" s="173"/>
      <c r="E58" s="173"/>
    </row>
    <row r="59" spans="1:5" ht="18.75" thickBot="1" x14ac:dyDescent="0.3">
      <c r="A59" s="105" t="s">
        <v>128</v>
      </c>
      <c r="B59" s="194">
        <f>B28-B57</f>
        <v>472794368</v>
      </c>
      <c r="C59" s="195">
        <f>C28-C57</f>
        <v>11410660</v>
      </c>
      <c r="D59" s="195">
        <f>D28-D57</f>
        <v>-50811710</v>
      </c>
      <c r="E59" s="196">
        <f>E28-E57</f>
        <v>-101741</v>
      </c>
    </row>
    <row r="60" spans="1:5" ht="18" x14ac:dyDescent="0.25">
      <c r="A60" s="106"/>
      <c r="B60" s="112"/>
      <c r="C60" s="47"/>
      <c r="D60" s="174"/>
      <c r="E60" s="174"/>
    </row>
    <row r="61" spans="1:5" ht="18" x14ac:dyDescent="0.25">
      <c r="A61" s="107" t="s">
        <v>129</v>
      </c>
      <c r="B61" s="112"/>
      <c r="C61" s="174"/>
      <c r="D61" s="176"/>
      <c r="E61" s="176"/>
    </row>
    <row r="62" spans="1:5" x14ac:dyDescent="0.2">
      <c r="A62" s="99" t="s">
        <v>146</v>
      </c>
      <c r="B62" s="177">
        <f>B59*0.1</f>
        <v>47279436.800000004</v>
      </c>
      <c r="C62" s="177">
        <f>C59*0.1</f>
        <v>1141066</v>
      </c>
      <c r="D62" s="177">
        <v>0</v>
      </c>
      <c r="E62" s="177">
        <v>0</v>
      </c>
    </row>
    <row r="63" spans="1:5" x14ac:dyDescent="0.2">
      <c r="A63" s="99" t="s">
        <v>147</v>
      </c>
      <c r="B63" s="177">
        <f>B59*0.05</f>
        <v>23639718.400000002</v>
      </c>
      <c r="C63" s="177">
        <f>C59*0.05</f>
        <v>570533</v>
      </c>
      <c r="D63" s="177">
        <v>0</v>
      </c>
      <c r="E63" s="177">
        <v>0</v>
      </c>
    </row>
    <row r="64" spans="1:5" x14ac:dyDescent="0.2">
      <c r="A64" s="99" t="s">
        <v>148</v>
      </c>
      <c r="B64" s="177">
        <f>B59*0.85</f>
        <v>401875212.80000001</v>
      </c>
      <c r="C64" s="177">
        <f>C59*0.85</f>
        <v>9699061</v>
      </c>
      <c r="D64" s="177">
        <v>0</v>
      </c>
      <c r="E64" s="177">
        <v>0</v>
      </c>
    </row>
    <row r="65" spans="1:10" ht="15.75" x14ac:dyDescent="0.25">
      <c r="A65" s="108"/>
      <c r="B65" s="113"/>
      <c r="C65" s="173"/>
      <c r="D65" s="173"/>
      <c r="E65" s="173"/>
    </row>
    <row r="66" spans="1:10" ht="18.75" thickBot="1" x14ac:dyDescent="0.3">
      <c r="A66" s="107" t="s">
        <v>130</v>
      </c>
      <c r="B66" s="115">
        <f>SUM(B62:B64)</f>
        <v>472794368</v>
      </c>
      <c r="C66" s="115">
        <f>SUM(C62:C64)</f>
        <v>11410660</v>
      </c>
      <c r="D66" s="115">
        <f>SUM(D62:D64)</f>
        <v>0</v>
      </c>
      <c r="E66" s="115">
        <f>SUM(E62:E64)</f>
        <v>0</v>
      </c>
    </row>
    <row r="67" spans="1:10" ht="15.75" thickTop="1" x14ac:dyDescent="0.2">
      <c r="B67" s="116"/>
      <c r="C67" s="47"/>
      <c r="D67" s="47"/>
      <c r="E67" s="47"/>
    </row>
    <row r="68" spans="1:10" x14ac:dyDescent="0.2">
      <c r="B68" s="116"/>
      <c r="C68" s="47"/>
      <c r="D68" s="47"/>
      <c r="E68" s="47"/>
    </row>
    <row r="69" spans="1:10" ht="15.75" thickBot="1" x14ac:dyDescent="0.25">
      <c r="B69" s="116"/>
      <c r="C69" s="47"/>
      <c r="D69" s="47"/>
      <c r="E69" s="47"/>
    </row>
    <row r="70" spans="1:10" x14ac:dyDescent="0.2">
      <c r="A70" s="539" t="s">
        <v>221</v>
      </c>
      <c r="B70" s="543">
        <v>2624678806</v>
      </c>
      <c r="C70" s="545">
        <v>1102271453</v>
      </c>
      <c r="D70" s="536">
        <v>35453690</v>
      </c>
      <c r="E70" s="536">
        <v>226204</v>
      </c>
    </row>
    <row r="71" spans="1:10" x14ac:dyDescent="0.2">
      <c r="A71" s="540" t="s">
        <v>222</v>
      </c>
      <c r="B71" s="533">
        <v>24074537570</v>
      </c>
      <c r="C71" s="546">
        <v>3445921445</v>
      </c>
      <c r="D71" s="534">
        <v>295956127</v>
      </c>
      <c r="E71" s="534">
        <v>523318</v>
      </c>
    </row>
    <row r="72" spans="1:10" ht="16.5" thickBot="1" x14ac:dyDescent="0.3">
      <c r="A72" s="541" t="s">
        <v>224</v>
      </c>
      <c r="B72" s="544">
        <f>(B70/((B71+C71)/2)*2)</f>
        <v>0.38148764954384246</v>
      </c>
      <c r="C72" s="544">
        <f t="shared" ref="C72:D72" si="0">(C70/((C71+D71)/2)*2)</f>
        <v>1.1783084099257108</v>
      </c>
      <c r="D72" s="544">
        <f t="shared" si="0"/>
        <v>0.4783291468992058</v>
      </c>
      <c r="E72" s="210"/>
    </row>
    <row r="73" spans="1:10" ht="15.75" thickBot="1" x14ac:dyDescent="0.25">
      <c r="A73" s="542"/>
      <c r="B73" s="538"/>
      <c r="C73" s="47"/>
      <c r="D73" s="47"/>
      <c r="E73" s="47"/>
    </row>
    <row r="74" spans="1:10" x14ac:dyDescent="0.2">
      <c r="A74" s="539" t="s">
        <v>223</v>
      </c>
      <c r="B74" s="547">
        <v>669836775</v>
      </c>
      <c r="C74" s="545">
        <v>605683621</v>
      </c>
      <c r="D74" s="545">
        <v>5469135</v>
      </c>
      <c r="E74" s="536">
        <v>7</v>
      </c>
    </row>
    <row r="75" spans="1:10" x14ac:dyDescent="0.2">
      <c r="A75" s="540" t="s">
        <v>82</v>
      </c>
      <c r="B75" s="546">
        <v>219154909173</v>
      </c>
      <c r="C75" s="546">
        <v>3189248191</v>
      </c>
      <c r="D75" s="546">
        <v>30262203839</v>
      </c>
      <c r="E75" s="537">
        <v>6477204</v>
      </c>
      <c r="G75" s="400"/>
      <c r="I75" s="535"/>
      <c r="J75" s="376"/>
    </row>
    <row r="76" spans="1:10" ht="16.5" thickBot="1" x14ac:dyDescent="0.3">
      <c r="A76" s="541" t="s">
        <v>224</v>
      </c>
      <c r="B76" s="544">
        <f>(B74/((B75+C75)/2)*2)</f>
        <v>1.2050449770144562E-2</v>
      </c>
      <c r="C76" s="544">
        <f t="shared" ref="C76:D76" si="1">(C74/((C75+D75)/2)*2)</f>
        <v>7.2425390737216377E-2</v>
      </c>
      <c r="D76" s="544">
        <f t="shared" si="1"/>
        <v>7.2274507002541549E-4</v>
      </c>
      <c r="E76" s="210"/>
    </row>
    <row r="77" spans="1:10" ht="15.75" thickBot="1" x14ac:dyDescent="0.25">
      <c r="B77" s="116"/>
      <c r="C77" s="47"/>
      <c r="D77" s="47"/>
      <c r="E77" s="47"/>
    </row>
    <row r="78" spans="1:10" ht="16.5" thickBot="1" x14ac:dyDescent="0.3">
      <c r="A78" s="549" t="s">
        <v>225</v>
      </c>
      <c r="B78" s="550">
        <f ca="1">'ANEXO 6. RESULTADOS'!B78-'ANEXO 6. RESULTADOS'!B103</f>
        <v>-1299168972</v>
      </c>
      <c r="C78" s="550">
        <f ca="1">'ANEXO 6. RESULTADOS'!C78-'ANEXO 6. RESULTADOS'!C103</f>
        <v>-248979448</v>
      </c>
      <c r="D78" s="550">
        <f ca="1">'ANEXO 6. RESULTADOS'!D78-'ANEXO 6. RESULTADOS'!D103</f>
        <v>-3532802</v>
      </c>
      <c r="E78" s="551">
        <f ca="1">'ANEXO 6. RESULTADOS'!E78-'ANEXO 6. RESULTADOS'!E103</f>
        <v>-21722</v>
      </c>
    </row>
    <row r="79" spans="1:10" x14ac:dyDescent="0.2">
      <c r="B79" s="548"/>
      <c r="C79" s="47"/>
      <c r="D79" s="47"/>
      <c r="E79" s="47"/>
    </row>
    <row r="80" spans="1:10" x14ac:dyDescent="0.2">
      <c r="A80" s="99" t="s">
        <v>253</v>
      </c>
      <c r="B80" s="112">
        <v>91662278402</v>
      </c>
      <c r="C80" s="171">
        <v>19043889221</v>
      </c>
      <c r="D80" s="171">
        <v>495803733</v>
      </c>
      <c r="E80" s="171">
        <v>1644170</v>
      </c>
    </row>
    <row r="81" spans="1:5" x14ac:dyDescent="0.2">
      <c r="A81" s="99" t="s">
        <v>254</v>
      </c>
      <c r="B81" s="169">
        <v>65140606767</v>
      </c>
      <c r="C81" s="170">
        <v>18398189470</v>
      </c>
      <c r="D81" s="170">
        <v>553437553</v>
      </c>
      <c r="E81" s="170">
        <v>1698046</v>
      </c>
    </row>
    <row r="82" spans="1:5" ht="15.75" thickBot="1" x14ac:dyDescent="0.25">
      <c r="B82" s="557">
        <f>B80-B81</f>
        <v>26521671635</v>
      </c>
      <c r="C82" s="557">
        <f t="shared" ref="C82:E82" si="2">C80-C81</f>
        <v>645699751</v>
      </c>
      <c r="D82" s="557">
        <f t="shared" si="2"/>
        <v>-57633820</v>
      </c>
      <c r="E82" s="557">
        <f t="shared" si="2"/>
        <v>-53876</v>
      </c>
    </row>
    <row r="83" spans="1:5" ht="15.75" thickTop="1" x14ac:dyDescent="0.2">
      <c r="B83" s="116"/>
      <c r="C83" s="47"/>
      <c r="D83" s="47"/>
      <c r="E83" s="47"/>
    </row>
    <row r="84" spans="1:5" x14ac:dyDescent="0.2">
      <c r="A84" s="558" t="s">
        <v>255</v>
      </c>
      <c r="B84" s="116">
        <f>B59-B82</f>
        <v>-26048877267</v>
      </c>
      <c r="C84" s="116">
        <f t="shared" ref="C84:E84" si="3">C59-C82</f>
        <v>-634289091</v>
      </c>
      <c r="D84" s="116">
        <f t="shared" si="3"/>
        <v>6822110</v>
      </c>
      <c r="E84" s="116">
        <f t="shared" si="3"/>
        <v>-47865</v>
      </c>
    </row>
    <row r="85" spans="1:5" x14ac:dyDescent="0.2">
      <c r="B85" s="116"/>
      <c r="C85" s="47"/>
      <c r="D85" s="47"/>
      <c r="E85" s="47"/>
    </row>
    <row r="86" spans="1:5" x14ac:dyDescent="0.2">
      <c r="B86" s="116"/>
      <c r="D86" s="47"/>
      <c r="E86" s="47"/>
    </row>
    <row r="87" spans="1:5" x14ac:dyDescent="0.2">
      <c r="B87" s="116"/>
      <c r="C87" s="47"/>
      <c r="D87" s="47"/>
      <c r="E87" s="47"/>
    </row>
    <row r="88" spans="1:5" x14ac:dyDescent="0.2">
      <c r="B88" s="116"/>
      <c r="C88" s="47"/>
      <c r="D88" s="47"/>
      <c r="E88" s="47"/>
    </row>
    <row r="89" spans="1:5" x14ac:dyDescent="0.2">
      <c r="B89" s="116"/>
      <c r="C89" s="47"/>
      <c r="D89" s="47"/>
      <c r="E89" s="47"/>
    </row>
    <row r="90" spans="1:5" x14ac:dyDescent="0.2">
      <c r="B90" s="116"/>
      <c r="C90" s="47"/>
      <c r="D90" s="47"/>
      <c r="E90" s="47"/>
    </row>
    <row r="91" spans="1:5" x14ac:dyDescent="0.2">
      <c r="B91" s="116"/>
      <c r="C91" s="47"/>
      <c r="D91" s="47"/>
      <c r="E91" s="47"/>
    </row>
    <row r="92" spans="1:5" x14ac:dyDescent="0.2">
      <c r="B92" s="116"/>
      <c r="C92" s="47"/>
      <c r="D92" s="47"/>
      <c r="E92" s="47"/>
    </row>
    <row r="93" spans="1:5" x14ac:dyDescent="0.2">
      <c r="B93" s="116"/>
      <c r="C93" s="47"/>
      <c r="D93" s="47"/>
      <c r="E93" s="47"/>
    </row>
    <row r="94" spans="1:5" x14ac:dyDescent="0.2">
      <c r="B94" s="116"/>
      <c r="C94" s="47"/>
      <c r="D94" s="47"/>
      <c r="E94" s="47"/>
    </row>
    <row r="95" spans="1:5" x14ac:dyDescent="0.2">
      <c r="B95" s="116"/>
      <c r="C95" s="47"/>
      <c r="D95" s="47"/>
      <c r="E95" s="47"/>
    </row>
    <row r="96" spans="1:5" x14ac:dyDescent="0.2">
      <c r="B96" s="116"/>
      <c r="C96" s="47"/>
      <c r="D96" s="47"/>
      <c r="E96" s="47"/>
    </row>
    <row r="97" spans="2:5" x14ac:dyDescent="0.2">
      <c r="B97" s="116"/>
      <c r="C97" s="47"/>
      <c r="D97" s="47"/>
      <c r="E97" s="47"/>
    </row>
    <row r="98" spans="2:5" x14ac:dyDescent="0.2">
      <c r="B98" s="116"/>
      <c r="C98" s="47"/>
      <c r="D98" s="47"/>
      <c r="E98" s="47"/>
    </row>
    <row r="99" spans="2:5" x14ac:dyDescent="0.2">
      <c r="B99" s="116"/>
      <c r="C99" s="47"/>
      <c r="D99" s="47"/>
      <c r="E99" s="47"/>
    </row>
    <row r="100" spans="2:5" x14ac:dyDescent="0.2">
      <c r="B100" s="116"/>
      <c r="C100" s="47"/>
      <c r="D100" s="47"/>
      <c r="E100" s="47"/>
    </row>
    <row r="101" spans="2:5" x14ac:dyDescent="0.2">
      <c r="B101" s="116"/>
      <c r="C101" s="47"/>
      <c r="D101" s="47"/>
      <c r="E101" s="47"/>
    </row>
    <row r="102" spans="2:5" x14ac:dyDescent="0.2">
      <c r="B102" s="116"/>
      <c r="C102" s="47"/>
      <c r="D102" s="47"/>
      <c r="E102" s="47"/>
    </row>
    <row r="103" spans="2:5" x14ac:dyDescent="0.2">
      <c r="B103" s="116"/>
      <c r="C103" s="47"/>
      <c r="D103" s="47"/>
      <c r="E103" s="47"/>
    </row>
    <row r="104" spans="2:5" x14ac:dyDescent="0.2">
      <c r="B104" s="116"/>
      <c r="C104" s="47"/>
      <c r="D104" s="47"/>
      <c r="E104" s="47"/>
    </row>
    <row r="105" spans="2:5" x14ac:dyDescent="0.2">
      <c r="B105" s="116"/>
      <c r="C105" s="47"/>
      <c r="D105" s="47"/>
      <c r="E105" s="47"/>
    </row>
    <row r="106" spans="2:5" x14ac:dyDescent="0.2">
      <c r="B106" s="116"/>
    </row>
    <row r="107" spans="2:5" x14ac:dyDescent="0.2">
      <c r="B107" s="116"/>
    </row>
    <row r="108" spans="2:5" x14ac:dyDescent="0.2">
      <c r="B108" s="116"/>
    </row>
    <row r="109" spans="2:5" x14ac:dyDescent="0.2">
      <c r="B109" s="116"/>
    </row>
    <row r="110" spans="2:5" x14ac:dyDescent="0.2">
      <c r="B110" s="116"/>
    </row>
    <row r="111" spans="2:5" x14ac:dyDescent="0.2">
      <c r="B111" s="116"/>
    </row>
    <row r="112" spans="2:5" x14ac:dyDescent="0.2">
      <c r="B112" s="116"/>
    </row>
    <row r="113" spans="2:2" x14ac:dyDescent="0.2">
      <c r="B113" s="116"/>
    </row>
    <row r="114" spans="2:2" x14ac:dyDescent="0.2">
      <c r="B114" s="116"/>
    </row>
    <row r="115" spans="2:2" x14ac:dyDescent="0.2">
      <c r="B115" s="116"/>
    </row>
    <row r="116" spans="2:2" x14ac:dyDescent="0.2">
      <c r="B116" s="116"/>
    </row>
    <row r="117" spans="2:2" x14ac:dyDescent="0.2">
      <c r="B117" s="116"/>
    </row>
    <row r="118" spans="2:2" x14ac:dyDescent="0.2">
      <c r="B118" s="116"/>
    </row>
    <row r="119" spans="2:2" x14ac:dyDescent="0.2">
      <c r="B119" s="116"/>
    </row>
    <row r="120" spans="2:2" x14ac:dyDescent="0.2">
      <c r="B120" s="116"/>
    </row>
    <row r="121" spans="2:2" x14ac:dyDescent="0.2">
      <c r="B121" s="116"/>
    </row>
    <row r="122" spans="2:2" x14ac:dyDescent="0.2">
      <c r="B122" s="116"/>
    </row>
    <row r="123" spans="2:2" x14ac:dyDescent="0.2">
      <c r="B123" s="116"/>
    </row>
    <row r="124" spans="2:2" x14ac:dyDescent="0.2">
      <c r="B124" s="116"/>
    </row>
    <row r="125" spans="2:2" x14ac:dyDescent="0.2">
      <c r="B125" s="116"/>
    </row>
    <row r="126" spans="2:2" x14ac:dyDescent="0.2">
      <c r="B126" s="116"/>
    </row>
    <row r="127" spans="2:2" x14ac:dyDescent="0.2">
      <c r="B127" s="116"/>
    </row>
    <row r="128" spans="2:2" x14ac:dyDescent="0.2">
      <c r="B128" s="116"/>
    </row>
    <row r="129" spans="2:2" x14ac:dyDescent="0.2">
      <c r="B129" s="116"/>
    </row>
  </sheetData>
  <sheetProtection algorithmName="SHA-512" hashValue="zFrEvFwipe5FmU/gk0FlnWiKJMJ7Ill4TF8nujuJCfc1zSjeDl9t/x+BLZGzwZmVJcoCPey2LtsHLEqWFAqHGg==" saltValue="Jx48urL00PhF3c1UBVXY3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3"/>
  <sheetViews>
    <sheetView topLeftCell="A25" zoomScaleNormal="100" workbookViewId="0">
      <selection activeCell="B34" sqref="B34"/>
    </sheetView>
  </sheetViews>
  <sheetFormatPr baseColWidth="10" defaultRowHeight="15" x14ac:dyDescent="0.25"/>
  <cols>
    <col min="1" max="1" width="70.140625" bestFit="1" customWidth="1"/>
    <col min="2" max="3" width="18" bestFit="1" customWidth="1"/>
    <col min="4" max="4" width="14.7109375" bestFit="1" customWidth="1"/>
    <col min="5" max="5" width="12.140625" bestFit="1" customWidth="1"/>
    <col min="6" max="6" width="14.42578125" bestFit="1" customWidth="1"/>
    <col min="7" max="7" width="8.42578125" bestFit="1" customWidth="1"/>
    <col min="8" max="8" width="13.42578125" bestFit="1" customWidth="1"/>
    <col min="9" max="9" width="9.28515625" bestFit="1" customWidth="1"/>
    <col min="10" max="10" width="10.85546875" bestFit="1" customWidth="1"/>
    <col min="11" max="11" width="8.5703125" bestFit="1" customWidth="1"/>
    <col min="12" max="12" width="11.85546875" bestFit="1" customWidth="1"/>
    <col min="14" max="15" width="11.42578125" style="91"/>
    <col min="16" max="16" width="11.42578125" style="90"/>
  </cols>
  <sheetData>
    <row r="1" spans="1:15" ht="18" x14ac:dyDescent="0.25">
      <c r="A1" s="59" t="s">
        <v>0</v>
      </c>
      <c r="B1" s="62"/>
      <c r="C1" s="32"/>
      <c r="D1" s="32"/>
      <c r="E1" s="32"/>
    </row>
    <row r="2" spans="1:15" ht="15.75" x14ac:dyDescent="0.25">
      <c r="A2" s="31" t="s">
        <v>94</v>
      </c>
      <c r="B2" s="62"/>
      <c r="C2" s="32"/>
      <c r="D2" s="32"/>
      <c r="E2" s="32"/>
      <c r="F2" s="32"/>
      <c r="G2" s="32"/>
      <c r="H2" s="32"/>
      <c r="I2" s="32"/>
      <c r="J2" s="32"/>
      <c r="K2" s="32"/>
    </row>
    <row r="3" spans="1:15" ht="15.75" x14ac:dyDescent="0.25">
      <c r="A3" s="31" t="s">
        <v>95</v>
      </c>
      <c r="B3" s="62"/>
      <c r="C3" s="32"/>
      <c r="D3" s="32"/>
      <c r="E3" s="32"/>
      <c r="F3" s="32"/>
      <c r="G3" s="32"/>
      <c r="H3" s="32"/>
      <c r="I3" s="32"/>
      <c r="J3" s="32"/>
      <c r="K3" s="32"/>
    </row>
    <row r="4" spans="1:15" ht="16.5" thickBot="1" x14ac:dyDescent="0.3">
      <c r="A4" s="32"/>
      <c r="B4" s="62"/>
      <c r="C4" s="32"/>
      <c r="D4" s="32"/>
      <c r="E4" s="32"/>
      <c r="M4" s="117"/>
      <c r="N4" s="120"/>
      <c r="O4" s="92"/>
    </row>
    <row r="5" spans="1:15" ht="18.75" thickBot="1" x14ac:dyDescent="0.3">
      <c r="A5" s="93"/>
      <c r="B5" s="94">
        <v>43830</v>
      </c>
      <c r="C5" s="94">
        <v>43646</v>
      </c>
      <c r="D5" s="94">
        <v>43465</v>
      </c>
      <c r="E5" s="94">
        <v>43281</v>
      </c>
      <c r="F5" s="608" t="s">
        <v>139</v>
      </c>
      <c r="G5" s="609"/>
      <c r="H5" s="609"/>
      <c r="I5" s="609"/>
      <c r="J5" s="609"/>
      <c r="K5" s="610"/>
      <c r="M5" s="89"/>
      <c r="N5" s="120"/>
      <c r="O5" s="92"/>
    </row>
    <row r="6" spans="1:15" ht="16.5" thickBot="1" x14ac:dyDescent="0.3">
      <c r="A6" s="95" t="s">
        <v>149</v>
      </c>
      <c r="B6" s="96"/>
      <c r="C6" s="97"/>
      <c r="D6" s="97"/>
      <c r="E6" s="97"/>
      <c r="F6" s="606" t="s">
        <v>137</v>
      </c>
      <c r="G6" s="607"/>
      <c r="H6" s="606" t="s">
        <v>144</v>
      </c>
      <c r="I6" s="607"/>
      <c r="J6" s="606" t="s">
        <v>138</v>
      </c>
      <c r="K6" s="607"/>
    </row>
    <row r="7" spans="1:15" ht="16.5" thickBot="1" x14ac:dyDescent="0.3">
      <c r="A7" s="98"/>
      <c r="B7" s="169"/>
      <c r="C7" s="170"/>
      <c r="D7" s="170"/>
      <c r="E7" s="170"/>
      <c r="F7" s="132" t="s">
        <v>141</v>
      </c>
      <c r="G7" s="133" t="s">
        <v>142</v>
      </c>
      <c r="H7" s="132" t="s">
        <v>141</v>
      </c>
      <c r="I7" s="133" t="s">
        <v>142</v>
      </c>
      <c r="J7" s="132" t="s">
        <v>141</v>
      </c>
      <c r="K7" s="133" t="s">
        <v>142</v>
      </c>
      <c r="M7" s="118"/>
      <c r="N7" s="119"/>
      <c r="O7" s="119"/>
    </row>
    <row r="8" spans="1:15" ht="15.75" x14ac:dyDescent="0.25">
      <c r="A8" s="99" t="s">
        <v>98</v>
      </c>
      <c r="B8" s="112">
        <f>'ANEXO 6. RESULTADOS'!B8-'ANEXO 6. RESULTADOS'!B33</f>
        <v>2624646826</v>
      </c>
      <c r="C8" s="112">
        <f>'ANEXO 6. RESULTADOS'!C8-'ANEXO 6. RESULTADOS'!C33</f>
        <v>1102265952</v>
      </c>
      <c r="D8" s="112">
        <f>'ANEXO 6. RESULTADOS'!D8-'ANEXO 6. RESULTADOS'!D33</f>
        <v>35453575</v>
      </c>
      <c r="E8" s="112">
        <f>'ANEXO 6. RESULTADOS'!E8-'ANEXO 6. RESULTADOS'!E33</f>
        <v>226204</v>
      </c>
      <c r="F8" s="138">
        <f>B8-C8</f>
        <v>1522380874</v>
      </c>
      <c r="G8" s="187">
        <f>B8/C8-1</f>
        <v>1.3811375296839432</v>
      </c>
      <c r="H8" s="188">
        <f>C8-D8</f>
        <v>1066812377</v>
      </c>
      <c r="I8" s="187">
        <f>C8/D8-1</f>
        <v>30.09040349245457</v>
      </c>
      <c r="J8" s="188">
        <f>D8-E8</f>
        <v>35227371</v>
      </c>
      <c r="K8" s="140">
        <f>D8/E8-1</f>
        <v>155.73275008399497</v>
      </c>
    </row>
    <row r="9" spans="1:15" ht="15.75" x14ac:dyDescent="0.25">
      <c r="A9" s="99" t="s">
        <v>99</v>
      </c>
      <c r="B9" s="112">
        <f>'ANEXO 6. RESULTADOS'!B9-'ANEXO 6. RESULTADOS'!B34</f>
        <v>668535459</v>
      </c>
      <c r="C9" s="112">
        <f>'ANEXO 6. RESULTADOS'!C9-'ANEXO 6. RESULTADOS'!C34</f>
        <v>-99946845</v>
      </c>
      <c r="D9" s="112">
        <f>'ANEXO 6. RESULTADOS'!D9-'ANEXO 6. RESULTADOS'!D34</f>
        <v>-12541750</v>
      </c>
      <c r="E9" s="112">
        <f>'ANEXO 6. RESULTADOS'!E9-'ANEXO 6. RESULTADOS'!E34</f>
        <v>-42334</v>
      </c>
      <c r="F9" s="138">
        <f t="shared" ref="F9:F14" si="0">B9-C9</f>
        <v>768482304</v>
      </c>
      <c r="G9" s="187">
        <f t="shared" ref="G9:G14" si="1">B9/C9-1</f>
        <v>-7.6889100801531054</v>
      </c>
      <c r="H9" s="188">
        <f t="shared" ref="H9:H14" si="2">C9-D9</f>
        <v>-87405095</v>
      </c>
      <c r="I9" s="187">
        <f t="shared" ref="I9:I14" si="3">C9/D9-1</f>
        <v>6.9691307034504755</v>
      </c>
      <c r="J9" s="188">
        <f t="shared" ref="J9:J14" si="4">D9-E9</f>
        <v>-12499416</v>
      </c>
      <c r="K9" s="140">
        <f t="shared" ref="K9:K14" si="5">D9/E9-1</f>
        <v>295.25714555676291</v>
      </c>
    </row>
    <row r="10" spans="1:15" ht="15.75" x14ac:dyDescent="0.25">
      <c r="A10" s="99" t="s">
        <v>100</v>
      </c>
      <c r="B10" s="112">
        <f>'ANEXO 6. RESULTADOS'!B10-'ANEXO 6. RESULTADOS'!B35</f>
        <v>-310462940</v>
      </c>
      <c r="C10" s="112">
        <f>'ANEXO 6. RESULTADOS'!C10-'ANEXO 6. RESULTADOS'!C35</f>
        <v>23107690</v>
      </c>
      <c r="D10" s="112">
        <f>'ANEXO 6. RESULTADOS'!D10-'ANEXO 6. RESULTADOS'!D35</f>
        <v>-1716486</v>
      </c>
      <c r="E10" s="112">
        <f>'ANEXO 6. RESULTADOS'!E10-'ANEXO 6. RESULTADOS'!E35</f>
        <v>-1069</v>
      </c>
      <c r="F10" s="138">
        <f t="shared" si="0"/>
        <v>-333570630</v>
      </c>
      <c r="G10" s="187">
        <f t="shared" si="1"/>
        <v>-14.435481434968185</v>
      </c>
      <c r="H10" s="188">
        <f t="shared" si="2"/>
        <v>24824176</v>
      </c>
      <c r="I10" s="187">
        <f t="shared" si="3"/>
        <v>-14.462207090532635</v>
      </c>
      <c r="J10" s="188">
        <f t="shared" si="4"/>
        <v>-1715417</v>
      </c>
      <c r="K10" s="140">
        <f t="shared" si="5"/>
        <v>1604.6931711880261</v>
      </c>
    </row>
    <row r="11" spans="1:15" ht="15.75" x14ac:dyDescent="0.25">
      <c r="A11" s="99" t="s">
        <v>101</v>
      </c>
      <c r="B11" s="296">
        <f>'ANEXO 6. RESULTADOS'!B11-'ANEXO 6. RESULTADOS'!B36</f>
        <v>-1299168972</v>
      </c>
      <c r="C11" s="296">
        <f>'ANEXO 6. RESULTADOS'!C11-'ANEXO 6. RESULTADOS'!C36</f>
        <v>-248979448</v>
      </c>
      <c r="D11" s="296">
        <f>'ANEXO 6. RESULTADOS'!D11-'ANEXO 6. RESULTADOS'!D36</f>
        <v>-3532802</v>
      </c>
      <c r="E11" s="296">
        <f>'ANEXO 6. RESULTADOS'!E11-'ANEXO 6. RESULTADOS'!E36</f>
        <v>-21722</v>
      </c>
      <c r="F11" s="138">
        <f t="shared" si="0"/>
        <v>-1050189524</v>
      </c>
      <c r="G11" s="187">
        <f t="shared" si="1"/>
        <v>4.2179767544508335</v>
      </c>
      <c r="H11" s="188">
        <f t="shared" si="2"/>
        <v>-245446646</v>
      </c>
      <c r="I11" s="187">
        <f t="shared" si="3"/>
        <v>69.47647957626836</v>
      </c>
      <c r="J11" s="188">
        <f t="shared" si="4"/>
        <v>-3511080</v>
      </c>
      <c r="K11" s="140">
        <f t="shared" si="5"/>
        <v>161.63704999539638</v>
      </c>
    </row>
    <row r="12" spans="1:15" ht="15.75" x14ac:dyDescent="0.25">
      <c r="A12" s="99" t="s">
        <v>102</v>
      </c>
      <c r="B12" s="112">
        <f>'ANEXO 6. RESULTADOS'!B12-'ANEXO 6. RESULTADOS'!B37</f>
        <v>0</v>
      </c>
      <c r="C12" s="112">
        <f>'ANEXO 6. RESULTADOS'!C12-'ANEXO 6. RESULTADOS'!C37</f>
        <v>0</v>
      </c>
      <c r="D12" s="112">
        <f>'ANEXO 6. RESULTADOS'!D12-'ANEXO 6. RESULTADOS'!D37</f>
        <v>0</v>
      </c>
      <c r="E12" s="112">
        <f>'ANEXO 6. RESULTADOS'!E12-'ANEXO 6. RESULTADOS'!E37</f>
        <v>0</v>
      </c>
      <c r="F12" s="138">
        <f t="shared" si="0"/>
        <v>0</v>
      </c>
      <c r="G12" s="187"/>
      <c r="H12" s="188">
        <f t="shared" si="2"/>
        <v>0</v>
      </c>
      <c r="I12" s="187"/>
      <c r="J12" s="188">
        <f t="shared" si="4"/>
        <v>0</v>
      </c>
      <c r="K12" s="140"/>
    </row>
    <row r="13" spans="1:15" ht="15.75" x14ac:dyDescent="0.25">
      <c r="A13" s="99" t="s">
        <v>154</v>
      </c>
      <c r="B13" s="456">
        <f>-'ANEXO 6. RESULTADOS'!B38</f>
        <v>-710905466</v>
      </c>
      <c r="C13" s="456">
        <f>-'ANEXO 6. RESULTADOS'!C38</f>
        <v>-124679000</v>
      </c>
      <c r="D13" s="456">
        <f>-'ANEXO 6. RESULTADOS'!D38</f>
        <v>-2932472</v>
      </c>
      <c r="E13" s="456">
        <f>-'ANEXO 6. RESULTADOS'!E38</f>
        <v>-14698</v>
      </c>
      <c r="F13" s="138">
        <f t="shared" si="0"/>
        <v>-586226466</v>
      </c>
      <c r="G13" s="187">
        <f t="shared" si="1"/>
        <v>4.7018861716888969</v>
      </c>
      <c r="H13" s="188">
        <f t="shared" si="2"/>
        <v>-121746528</v>
      </c>
      <c r="I13" s="187">
        <f t="shared" si="3"/>
        <v>41.516688991403839</v>
      </c>
      <c r="J13" s="188">
        <f t="shared" si="4"/>
        <v>-2917774</v>
      </c>
      <c r="K13" s="140">
        <f t="shared" si="5"/>
        <v>198.5150360593278</v>
      </c>
    </row>
    <row r="14" spans="1:15" ht="15.75" x14ac:dyDescent="0.25">
      <c r="A14" s="99" t="s">
        <v>103</v>
      </c>
      <c r="B14" s="457">
        <f>'ANEXO 6. RESULTADOS'!B13-'ANEXO 6. RESULTADOS'!B39</f>
        <v>26521671635</v>
      </c>
      <c r="C14" s="457">
        <f>'ANEXO 6. RESULTADOS'!C13-'ANEXO 6. RESULTADOS'!C39</f>
        <v>645699751</v>
      </c>
      <c r="D14" s="457">
        <f>'ANEXO 6. RESULTADOS'!D13-'ANEXO 6. RESULTADOS'!D39</f>
        <v>-57633820</v>
      </c>
      <c r="E14" s="457">
        <f>'ANEXO 6. RESULTADOS'!E13-'ANEXO 6. RESULTADOS'!E39</f>
        <v>-53876</v>
      </c>
      <c r="F14" s="138">
        <f t="shared" si="0"/>
        <v>25875971884</v>
      </c>
      <c r="G14" s="187">
        <f t="shared" si="1"/>
        <v>40.074309838165014</v>
      </c>
      <c r="H14" s="188">
        <f t="shared" si="2"/>
        <v>703333571</v>
      </c>
      <c r="I14" s="187">
        <f t="shared" si="3"/>
        <v>-12.203486963036633</v>
      </c>
      <c r="J14" s="188">
        <f t="shared" si="4"/>
        <v>-57579944</v>
      </c>
      <c r="K14" s="140">
        <f t="shared" si="5"/>
        <v>1068.7494246046476</v>
      </c>
    </row>
    <row r="15" spans="1:15" ht="16.5" thickBot="1" x14ac:dyDescent="0.3">
      <c r="A15" s="100"/>
      <c r="B15" s="169"/>
      <c r="C15" s="169"/>
      <c r="D15" s="169"/>
      <c r="E15" s="169"/>
      <c r="F15" s="86"/>
      <c r="G15" s="63"/>
      <c r="H15" s="63"/>
      <c r="I15" s="63"/>
      <c r="J15" s="63"/>
      <c r="K15" s="87"/>
    </row>
    <row r="16" spans="1:15" ht="16.5" thickBot="1" x14ac:dyDescent="0.3">
      <c r="A16" s="179" t="s">
        <v>150</v>
      </c>
      <c r="B16" s="180">
        <f>SUM(B8:B14)</f>
        <v>27494316542</v>
      </c>
      <c r="C16" s="180">
        <f>SUM(C8:C14)</f>
        <v>1297468100</v>
      </c>
      <c r="D16" s="180">
        <f>SUM(D8:D14)</f>
        <v>-42903755</v>
      </c>
      <c r="E16" s="180">
        <f>SUM(E8:E14)</f>
        <v>92505</v>
      </c>
      <c r="F16" s="147">
        <f>B16-C16</f>
        <v>26196848442</v>
      </c>
      <c r="G16" s="189">
        <f>B16/C16-1</f>
        <v>20.190745685385252</v>
      </c>
      <c r="H16" s="190">
        <f>C16-D16</f>
        <v>1340371855</v>
      </c>
      <c r="I16" s="189">
        <f>C16/D16-1</f>
        <v>-31.241364654445746</v>
      </c>
      <c r="J16" s="190">
        <f>D16-E16</f>
        <v>-42996260</v>
      </c>
      <c r="K16" s="148">
        <f>D16/E16-1</f>
        <v>-464.79930814550568</v>
      </c>
    </row>
    <row r="17" spans="1:13" ht="15.75" x14ac:dyDescent="0.25">
      <c r="A17" s="100"/>
      <c r="B17" s="169"/>
      <c r="C17" s="169"/>
      <c r="D17" s="169"/>
      <c r="E17" s="169"/>
      <c r="F17" s="86"/>
      <c r="G17" s="63"/>
      <c r="H17" s="63"/>
      <c r="I17" s="63"/>
      <c r="J17" s="63"/>
      <c r="K17" s="87"/>
    </row>
    <row r="18" spans="1:13" ht="15.75" x14ac:dyDescent="0.25">
      <c r="A18" s="101" t="s">
        <v>151</v>
      </c>
      <c r="B18" s="112"/>
      <c r="C18" s="112"/>
      <c r="D18" s="112"/>
      <c r="E18" s="112"/>
      <c r="F18" s="86"/>
      <c r="G18" s="63"/>
      <c r="H18" s="63"/>
      <c r="I18" s="63"/>
      <c r="J18" s="63"/>
      <c r="K18" s="87"/>
    </row>
    <row r="19" spans="1:13" ht="15.75" x14ac:dyDescent="0.25">
      <c r="A19" s="100"/>
      <c r="B19" s="169"/>
      <c r="C19" s="169"/>
      <c r="D19" s="169"/>
      <c r="E19" s="169"/>
      <c r="F19" s="86"/>
      <c r="G19" s="63"/>
      <c r="H19" s="63"/>
      <c r="I19" s="63"/>
      <c r="J19" s="63"/>
      <c r="K19" s="87"/>
    </row>
    <row r="20" spans="1:13" ht="15.75" x14ac:dyDescent="0.25">
      <c r="A20" s="99" t="s">
        <v>106</v>
      </c>
      <c r="B20" s="112">
        <f>'ANEXO 6. RESULTADOS'!B19-'ANEXO 6. RESULTADOS'!B45</f>
        <v>83237426</v>
      </c>
      <c r="C20" s="112">
        <f>'ANEXO 6. RESULTADOS'!C19-'ANEXO 6. RESULTADOS'!C45</f>
        <v>31273210</v>
      </c>
      <c r="D20" s="112">
        <f>'ANEXO 6. RESULTADOS'!D19-'ANEXO 6. RESULTADOS'!D45</f>
        <v>-3229</v>
      </c>
      <c r="E20" s="112">
        <f>'ANEXO 6. RESULTADOS'!E19-'ANEXO 6. RESULTADOS'!E45</f>
        <v>-2261</v>
      </c>
      <c r="F20" s="138">
        <f>B20-C20</f>
        <v>51964216</v>
      </c>
      <c r="G20" s="187">
        <f>B20/C20-1</f>
        <v>1.6616207930046194</v>
      </c>
      <c r="H20" s="188">
        <f>C20-D20</f>
        <v>31276439</v>
      </c>
      <c r="I20" s="187">
        <f>C20/D20-1</f>
        <v>-9686.1068442242176</v>
      </c>
      <c r="J20" s="188">
        <f>D20-E20</f>
        <v>-968</v>
      </c>
      <c r="K20" s="140">
        <f>D20/E20-1</f>
        <v>0.42812914639540023</v>
      </c>
    </row>
    <row r="21" spans="1:13" ht="15.75" x14ac:dyDescent="0.25">
      <c r="A21" s="100" t="s">
        <v>98</v>
      </c>
      <c r="B21" s="112">
        <f>'ANEXO 6. RESULTADOS'!B20-'ANEXO 6. RESULTADOS'!B44</f>
        <v>207735944</v>
      </c>
      <c r="C21" s="112">
        <f>'ANEXO 6. RESULTADOS'!C20-'ANEXO 6. RESULTADOS'!C44</f>
        <v>29542454</v>
      </c>
      <c r="D21" s="112">
        <f>'ANEXO 6. RESULTADOS'!D20-'ANEXO 6. RESULTADOS'!D44</f>
        <v>545006</v>
      </c>
      <c r="E21" s="112">
        <f>'ANEXO 6. RESULTADOS'!E20-'ANEXO 6. RESULTADOS'!E44</f>
        <v>18347</v>
      </c>
      <c r="F21" s="138">
        <f t="shared" ref="F21:F32" si="6">B21-C21</f>
        <v>178193490</v>
      </c>
      <c r="G21" s="187">
        <f t="shared" ref="G21:G32" si="7">B21/C21-1</f>
        <v>6.0317768456202048</v>
      </c>
      <c r="H21" s="188">
        <f t="shared" ref="H21:H32" si="8">C21-D21</f>
        <v>28997448</v>
      </c>
      <c r="I21" s="187">
        <f t="shared" ref="I21:I32" si="9">C21/D21-1</f>
        <v>53.205740854229127</v>
      </c>
      <c r="J21" s="188">
        <f t="shared" ref="J21:J32" si="10">D21-E21</f>
        <v>526659</v>
      </c>
      <c r="K21" s="140">
        <f t="shared" ref="K21:K32" si="11">D21/E21-1</f>
        <v>28.705455932850057</v>
      </c>
    </row>
    <row r="22" spans="1:13" ht="15.75" x14ac:dyDescent="0.25">
      <c r="A22" s="99" t="s">
        <v>107</v>
      </c>
      <c r="B22" s="112">
        <f>'ANEXO 6. RESULTADOS'!B21-'ANEXO 6. RESULTADOS'!B47</f>
        <v>-21647760</v>
      </c>
      <c r="C22" s="112">
        <f>'ANEXO 6. RESULTADOS'!C21-'ANEXO 6. RESULTADOS'!C47</f>
        <v>-67254586</v>
      </c>
      <c r="D22" s="112">
        <f>'ANEXO 6. RESULTADOS'!D21-'ANEXO 6. RESULTADOS'!D47</f>
        <v>-2013257</v>
      </c>
      <c r="E22" s="112">
        <f>'ANEXO 6. RESULTADOS'!E21-'ANEXO 6. RESULTADOS'!E47</f>
        <v>-18690</v>
      </c>
      <c r="F22" s="138">
        <f t="shared" si="6"/>
        <v>45606826</v>
      </c>
      <c r="G22" s="187">
        <f t="shared" si="7"/>
        <v>-0.67812217296230171</v>
      </c>
      <c r="H22" s="188">
        <f t="shared" si="8"/>
        <v>-65241329</v>
      </c>
      <c r="I22" s="187">
        <f t="shared" si="9"/>
        <v>32.405862242128052</v>
      </c>
      <c r="J22" s="188">
        <f t="shared" si="10"/>
        <v>-1994567</v>
      </c>
      <c r="K22" s="140">
        <f t="shared" si="11"/>
        <v>106.71840556447297</v>
      </c>
    </row>
    <row r="23" spans="1:13" ht="15.75" x14ac:dyDescent="0.25">
      <c r="A23" s="99" t="s">
        <v>108</v>
      </c>
      <c r="B23" s="112">
        <f>'ANEXO 6. RESULTADOS'!B22-'ANEXO 6. RESULTADOS'!B48</f>
        <v>287934262</v>
      </c>
      <c r="C23" s="112">
        <f>'ANEXO 6. RESULTADOS'!C22-'ANEXO 6. RESULTADOS'!C48</f>
        <v>17800139</v>
      </c>
      <c r="D23" s="112">
        <f>'ANEXO 6. RESULTADOS'!D22-'ANEXO 6. RESULTADOS'!D48</f>
        <v>313575</v>
      </c>
      <c r="E23" s="112">
        <f>'ANEXO 6. RESULTADOS'!E22-'ANEXO 6. RESULTADOS'!E48</f>
        <v>2261</v>
      </c>
      <c r="F23" s="138">
        <f t="shared" si="6"/>
        <v>270134123</v>
      </c>
      <c r="G23" s="187">
        <f t="shared" si="7"/>
        <v>15.175955816974238</v>
      </c>
      <c r="H23" s="188">
        <f t="shared" si="8"/>
        <v>17486564</v>
      </c>
      <c r="I23" s="187">
        <f t="shared" si="9"/>
        <v>55.76517260623455</v>
      </c>
      <c r="J23" s="188">
        <f t="shared" si="10"/>
        <v>311314</v>
      </c>
      <c r="K23" s="140">
        <f t="shared" si="11"/>
        <v>137.68863334807608</v>
      </c>
    </row>
    <row r="24" spans="1:13" ht="15.75" x14ac:dyDescent="0.25">
      <c r="A24" s="99" t="s">
        <v>155</v>
      </c>
      <c r="B24" s="457">
        <f>-'ANEXO 6. RESULTADOS'!B49</f>
        <v>-874944799</v>
      </c>
      <c r="C24" s="457">
        <f>-'ANEXO 6. RESULTADOS'!C49</f>
        <v>-97946450</v>
      </c>
      <c r="D24" s="457">
        <f>-'ANEXO 6. RESULTADOS'!D49</f>
        <v>-7366633</v>
      </c>
      <c r="E24" s="457">
        <f>-'ANEXO 6. RESULTADOS'!E49</f>
        <v>-194931</v>
      </c>
      <c r="F24" s="458">
        <f t="shared" si="6"/>
        <v>-776998349</v>
      </c>
      <c r="G24" s="459">
        <f t="shared" si="7"/>
        <v>7.9328893390214752</v>
      </c>
      <c r="H24" s="460">
        <f t="shared" si="8"/>
        <v>-90579817</v>
      </c>
      <c r="I24" s="187">
        <f t="shared" si="9"/>
        <v>12.295958954382552</v>
      </c>
      <c r="J24" s="188">
        <f t="shared" si="10"/>
        <v>-7171702</v>
      </c>
      <c r="K24" s="140">
        <f t="shared" si="11"/>
        <v>36.790977320179962</v>
      </c>
      <c r="L24" s="224">
        <f>B24+C24</f>
        <v>-972891249</v>
      </c>
      <c r="M24" s="374">
        <f>(B24+C24)/(D24+E24)-1</f>
        <v>127.66270112902569</v>
      </c>
    </row>
    <row r="25" spans="1:13" ht="15.75" x14ac:dyDescent="0.25">
      <c r="A25" s="99" t="s">
        <v>156</v>
      </c>
      <c r="B25" s="457">
        <f>-'ANEXO 6. RESULTADOS'!B50</f>
        <v>-28450750000</v>
      </c>
      <c r="C25" s="457">
        <f>-'ANEXO 6. RESULTADOS'!C50</f>
        <v>-1300000000</v>
      </c>
      <c r="D25" s="457">
        <f>-'ANEXO 6. RESULTADOS'!D50</f>
        <v>0</v>
      </c>
      <c r="E25" s="457">
        <f>-'ANEXO 6. RESULTADOS'!E50</f>
        <v>0</v>
      </c>
      <c r="F25" s="458">
        <f t="shared" si="6"/>
        <v>-27150750000</v>
      </c>
      <c r="G25" s="459">
        <f t="shared" si="7"/>
        <v>20.885192307692307</v>
      </c>
      <c r="H25" s="460">
        <f t="shared" si="8"/>
        <v>-1300000000</v>
      </c>
      <c r="I25" s="187"/>
      <c r="J25" s="188">
        <f t="shared" si="10"/>
        <v>0</v>
      </c>
      <c r="K25" s="140"/>
    </row>
    <row r="26" spans="1:13" ht="15.75" x14ac:dyDescent="0.25">
      <c r="A26" s="99" t="s">
        <v>157</v>
      </c>
      <c r="B26" s="112">
        <f>-'ANEXO 6. RESULTADOS'!B51</f>
        <v>-35</v>
      </c>
      <c r="C26" s="112">
        <f>-'ANEXO 6. RESULTADOS'!C51</f>
        <v>-35</v>
      </c>
      <c r="D26" s="112">
        <f>-'ANEXO 6. RESULTADOS'!D51</f>
        <v>-35</v>
      </c>
      <c r="E26" s="112">
        <f>-'ANEXO 6. RESULTADOS'!E51</f>
        <v>-35</v>
      </c>
      <c r="F26" s="138">
        <f t="shared" si="6"/>
        <v>0</v>
      </c>
      <c r="G26" s="187"/>
      <c r="H26" s="188">
        <f t="shared" si="8"/>
        <v>0</v>
      </c>
      <c r="I26" s="187"/>
      <c r="J26" s="188">
        <f t="shared" si="10"/>
        <v>0</v>
      </c>
      <c r="K26" s="140"/>
    </row>
    <row r="27" spans="1:13" ht="15.75" x14ac:dyDescent="0.25">
      <c r="A27" s="178" t="s">
        <v>158</v>
      </c>
      <c r="B27" s="112">
        <f>'ANEXO 6. RESULTADOS'!B23-'ANEXO 6. RESULTADOS'!B52</f>
        <v>83132365</v>
      </c>
      <c r="C27" s="112">
        <f>'ANEXO 6. RESULTADOS'!C23-'ANEXO 6. RESULTADOS'!C52</f>
        <v>5949836</v>
      </c>
      <c r="D27" s="112">
        <f>'ANEXO 6. RESULTADOS'!D23-'ANEXO 6. RESULTADOS'!D52</f>
        <v>168158</v>
      </c>
      <c r="E27" s="112">
        <f>'ANEXO 6. RESULTADOS'!E23-'ANEXO 6. RESULTADOS'!E52</f>
        <v>34</v>
      </c>
      <c r="F27" s="138">
        <f t="shared" si="6"/>
        <v>77182529</v>
      </c>
      <c r="G27" s="187">
        <f t="shared" si="7"/>
        <v>12.972211166828799</v>
      </c>
      <c r="H27" s="188">
        <f t="shared" si="8"/>
        <v>5781678</v>
      </c>
      <c r="I27" s="187">
        <f t="shared" si="9"/>
        <v>34.3824141581132</v>
      </c>
      <c r="J27" s="188">
        <f t="shared" si="10"/>
        <v>168124</v>
      </c>
      <c r="K27" s="140">
        <f t="shared" si="11"/>
        <v>4944.8235294117649</v>
      </c>
    </row>
    <row r="28" spans="1:13" ht="15.75" x14ac:dyDescent="0.25">
      <c r="A28" s="99" t="s">
        <v>110</v>
      </c>
      <c r="B28" s="112">
        <f>'ANEXO 6. RESULTADOS'!B24-'ANEXO 6. RESULTADOS'!B53</f>
        <v>1663780423</v>
      </c>
      <c r="C28" s="112">
        <f>'ANEXO 6. RESULTADOS'!C24-'ANEXO 6. RESULTADOS'!C53</f>
        <v>94577992</v>
      </c>
      <c r="D28" s="112">
        <f>'ANEXO 6. RESULTADOS'!D24-'ANEXO 6. RESULTADOS'!D53</f>
        <v>448460</v>
      </c>
      <c r="E28" s="112">
        <f>'ANEXO 6. RESULTADOS'!E24-'ANEXO 6. RESULTADOS'!E53</f>
        <v>1029</v>
      </c>
      <c r="F28" s="138">
        <f t="shared" si="6"/>
        <v>1569202431</v>
      </c>
      <c r="G28" s="187">
        <f t="shared" si="7"/>
        <v>16.591623461407384</v>
      </c>
      <c r="H28" s="188">
        <f t="shared" si="8"/>
        <v>94129532</v>
      </c>
      <c r="I28" s="187">
        <f t="shared" si="9"/>
        <v>209.8950452660215</v>
      </c>
      <c r="J28" s="188">
        <f t="shared" si="10"/>
        <v>447431</v>
      </c>
      <c r="K28" s="140">
        <f t="shared" si="11"/>
        <v>434.82118561710399</v>
      </c>
    </row>
    <row r="29" spans="1:13" ht="16.5" thickBot="1" x14ac:dyDescent="0.3">
      <c r="A29" s="100"/>
      <c r="B29" s="169"/>
      <c r="C29" s="169"/>
      <c r="D29" s="169"/>
      <c r="E29" s="169"/>
      <c r="F29" s="138"/>
      <c r="G29" s="187"/>
      <c r="H29" s="188"/>
      <c r="I29" s="187"/>
      <c r="J29" s="188"/>
      <c r="K29" s="140"/>
    </row>
    <row r="30" spans="1:13" ht="16.5" thickBot="1" x14ac:dyDescent="0.3">
      <c r="A30" s="179" t="s">
        <v>152</v>
      </c>
      <c r="B30" s="182">
        <f>SUM(B20:B28)</f>
        <v>-27021522174</v>
      </c>
      <c r="C30" s="182">
        <f>SUM(C20:C28)</f>
        <v>-1286057440</v>
      </c>
      <c r="D30" s="182">
        <f>SUM(D20:D28)</f>
        <v>-7907955</v>
      </c>
      <c r="E30" s="182">
        <f>SUM(E20:E28)</f>
        <v>-194246</v>
      </c>
      <c r="F30" s="147">
        <f t="shared" si="6"/>
        <v>-25735464734</v>
      </c>
      <c r="G30" s="189">
        <f t="shared" si="7"/>
        <v>20.011131644322202</v>
      </c>
      <c r="H30" s="190">
        <f t="shared" si="8"/>
        <v>-1278149485</v>
      </c>
      <c r="I30" s="189">
        <f t="shared" si="9"/>
        <v>161.62832046970425</v>
      </c>
      <c r="J30" s="190">
        <f t="shared" si="10"/>
        <v>-7713709</v>
      </c>
      <c r="K30" s="148">
        <f t="shared" si="11"/>
        <v>39.711031372589396</v>
      </c>
    </row>
    <row r="31" spans="1:13" ht="16.5" thickBot="1" x14ac:dyDescent="0.3">
      <c r="A31" s="100"/>
      <c r="B31" s="169"/>
      <c r="C31" s="169"/>
      <c r="D31" s="169"/>
      <c r="E31" s="169"/>
      <c r="F31" s="138"/>
      <c r="G31" s="187"/>
      <c r="H31" s="188"/>
      <c r="I31" s="187"/>
      <c r="J31" s="188"/>
      <c r="K31" s="140"/>
    </row>
    <row r="32" spans="1:13" ht="18.75" thickBot="1" x14ac:dyDescent="0.3">
      <c r="A32" s="184" t="s">
        <v>153</v>
      </c>
      <c r="B32" s="185">
        <f>B16+B30</f>
        <v>472794368</v>
      </c>
      <c r="C32" s="185">
        <f>C16+C30</f>
        <v>11410660</v>
      </c>
      <c r="D32" s="185">
        <f>D16+D30</f>
        <v>-50811710</v>
      </c>
      <c r="E32" s="185">
        <f>E16+E30</f>
        <v>-101741</v>
      </c>
      <c r="F32" s="147">
        <f t="shared" si="6"/>
        <v>461383708</v>
      </c>
      <c r="G32" s="189">
        <f t="shared" si="7"/>
        <v>40.434445334450416</v>
      </c>
      <c r="H32" s="190">
        <f t="shared" si="8"/>
        <v>62222370</v>
      </c>
      <c r="I32" s="189">
        <f t="shared" si="9"/>
        <v>-1.224567525871497</v>
      </c>
      <c r="J32" s="190">
        <f t="shared" si="10"/>
        <v>-50709969</v>
      </c>
      <c r="K32" s="148">
        <f t="shared" si="11"/>
        <v>498.42216019107343</v>
      </c>
    </row>
    <row r="33" spans="1:13" ht="18.75" thickBot="1" x14ac:dyDescent="0.3">
      <c r="A33" s="102"/>
      <c r="B33" s="174"/>
      <c r="C33" s="174"/>
      <c r="D33" s="174"/>
      <c r="E33" s="174"/>
      <c r="L33" t="s">
        <v>207</v>
      </c>
      <c r="M33" s="142">
        <f>L24/'ANEXO 2. AJUSTES'!F83</f>
        <v>-3.0708255530120444E-2</v>
      </c>
    </row>
    <row r="34" spans="1:13" ht="18.75" thickBot="1" x14ac:dyDescent="0.3">
      <c r="A34" s="192" t="s">
        <v>159</v>
      </c>
      <c r="B34" s="193">
        <f>B32-B14</f>
        <v>-26048877267</v>
      </c>
      <c r="C34" s="193">
        <f t="shared" ref="C34:E34" si="12">C32-C14</f>
        <v>-634289091</v>
      </c>
      <c r="D34" s="193">
        <f t="shared" si="12"/>
        <v>6822110</v>
      </c>
      <c r="E34" s="193">
        <f t="shared" si="12"/>
        <v>-47865</v>
      </c>
    </row>
    <row r="35" spans="1:13" ht="15.75" x14ac:dyDescent="0.25">
      <c r="A35" s="191"/>
      <c r="B35" s="112"/>
      <c r="C35" s="112"/>
      <c r="D35" s="112"/>
      <c r="E35" s="112"/>
    </row>
    <row r="36" spans="1:13" ht="15.75" x14ac:dyDescent="0.25">
      <c r="A36" s="169"/>
      <c r="C36" s="170"/>
      <c r="D36" s="170"/>
      <c r="E36" s="142"/>
    </row>
    <row r="37" spans="1:13" ht="15.75" x14ac:dyDescent="0.25">
      <c r="A37" s="169"/>
      <c r="B37" s="375"/>
      <c r="C37" s="171"/>
      <c r="D37" s="171"/>
      <c r="E37" s="171"/>
    </row>
    <row r="38" spans="1:13" ht="15.75" x14ac:dyDescent="0.25">
      <c r="A38" s="99"/>
      <c r="B38" s="112"/>
      <c r="C38" s="171"/>
      <c r="D38" s="171"/>
      <c r="E38" s="171"/>
    </row>
    <row r="39" spans="1:13" ht="15.75" x14ac:dyDescent="0.25">
      <c r="A39" s="99"/>
      <c r="B39" s="112"/>
      <c r="C39" s="171"/>
      <c r="D39" s="171"/>
      <c r="E39" s="171"/>
    </row>
    <row r="40" spans="1:13" ht="15.75" x14ac:dyDescent="0.25">
      <c r="A40" s="99"/>
      <c r="B40" s="112"/>
      <c r="C40" s="171"/>
      <c r="D40" s="171"/>
      <c r="E40" s="171"/>
    </row>
    <row r="41" spans="1:13" ht="15.75" x14ac:dyDescent="0.25">
      <c r="A41" s="99"/>
      <c r="B41" s="112"/>
      <c r="C41" s="171"/>
      <c r="D41" s="171"/>
      <c r="E41" s="171"/>
    </row>
    <row r="42" spans="1:13" ht="15.75" x14ac:dyDescent="0.25">
      <c r="A42" s="99"/>
      <c r="B42" s="112"/>
      <c r="C42" s="171"/>
      <c r="D42" s="171"/>
      <c r="E42" s="171"/>
    </row>
    <row r="43" spans="1:13" ht="15.75" x14ac:dyDescent="0.25">
      <c r="A43" s="99"/>
      <c r="B43" s="169"/>
      <c r="C43" s="170"/>
      <c r="D43" s="170"/>
      <c r="E43" s="170"/>
    </row>
    <row r="44" spans="1:13" ht="15.75" x14ac:dyDescent="0.25">
      <c r="A44" s="101"/>
      <c r="B44" s="169"/>
      <c r="C44" s="170"/>
      <c r="D44" s="170"/>
      <c r="E44" s="170"/>
    </row>
    <row r="45" spans="1:13" ht="15.75" x14ac:dyDescent="0.25">
      <c r="A45" s="101"/>
      <c r="B45" s="113"/>
      <c r="C45" s="113"/>
      <c r="D45" s="113"/>
      <c r="E45" s="113"/>
    </row>
    <row r="46" spans="1:13" ht="15.75" x14ac:dyDescent="0.25">
      <c r="A46" s="100"/>
      <c r="B46" s="169"/>
      <c r="C46" s="170"/>
      <c r="D46" s="170"/>
      <c r="E46" s="170"/>
    </row>
    <row r="47" spans="1:13" ht="15.75" x14ac:dyDescent="0.25">
      <c r="A47" s="101"/>
      <c r="B47" s="112"/>
      <c r="C47" s="170"/>
      <c r="D47" s="170"/>
      <c r="E47" s="170"/>
    </row>
    <row r="48" spans="1:13" ht="15.75" x14ac:dyDescent="0.25">
      <c r="A48" s="100"/>
      <c r="B48" s="169"/>
      <c r="C48" s="170"/>
      <c r="D48" s="170"/>
      <c r="E48" s="170"/>
    </row>
    <row r="49" spans="1:16" ht="15.75" x14ac:dyDescent="0.25">
      <c r="A49" s="99"/>
      <c r="B49" s="112"/>
      <c r="C49" s="171"/>
      <c r="D49" s="171"/>
      <c r="E49" s="171"/>
    </row>
    <row r="50" spans="1:16" ht="15.75" x14ac:dyDescent="0.25">
      <c r="A50" s="100"/>
      <c r="B50" s="112"/>
      <c r="C50" s="171"/>
      <c r="D50" s="171"/>
      <c r="E50" s="171"/>
    </row>
    <row r="51" spans="1:16" ht="15.75" x14ac:dyDescent="0.25">
      <c r="A51" s="99"/>
      <c r="B51" s="112"/>
      <c r="C51" s="171"/>
      <c r="D51" s="171"/>
      <c r="E51" s="171"/>
    </row>
    <row r="52" spans="1:16" ht="15.75" x14ac:dyDescent="0.25">
      <c r="A52" s="99"/>
      <c r="B52" s="112"/>
      <c r="C52" s="170"/>
      <c r="D52" s="170"/>
      <c r="E52" s="170"/>
    </row>
    <row r="53" spans="1:16" ht="15.75" x14ac:dyDescent="0.25">
      <c r="A53" s="99"/>
      <c r="B53" s="112"/>
      <c r="C53" s="171"/>
      <c r="D53" s="171"/>
      <c r="E53" s="171"/>
    </row>
    <row r="54" spans="1:16" ht="15.75" x14ac:dyDescent="0.25">
      <c r="A54" s="99"/>
      <c r="B54" s="111"/>
      <c r="C54" s="170"/>
      <c r="D54" s="170"/>
      <c r="E54" s="170"/>
    </row>
    <row r="55" spans="1:16" ht="15.75" x14ac:dyDescent="0.25">
      <c r="A55" s="99"/>
      <c r="B55" s="111"/>
      <c r="C55" s="170"/>
      <c r="D55" s="170"/>
      <c r="E55" s="170"/>
    </row>
    <row r="56" spans="1:16" ht="15.75" x14ac:dyDescent="0.25">
      <c r="A56" s="99"/>
      <c r="B56" s="111"/>
      <c r="C56" s="171"/>
      <c r="D56" s="171"/>
      <c r="E56" s="171"/>
    </row>
    <row r="57" spans="1:16" ht="15.75" x14ac:dyDescent="0.25">
      <c r="A57" s="99"/>
      <c r="B57" s="112"/>
      <c r="C57" s="171"/>
      <c r="D57" s="171"/>
      <c r="E57" s="171"/>
    </row>
    <row r="58" spans="1:16" ht="15.75" x14ac:dyDescent="0.25">
      <c r="A58" s="100"/>
      <c r="B58" s="112"/>
      <c r="C58" s="170"/>
      <c r="D58" s="170"/>
      <c r="E58" s="170"/>
    </row>
    <row r="59" spans="1:16" ht="15.75" x14ac:dyDescent="0.25">
      <c r="A59" s="103"/>
      <c r="B59" s="113"/>
      <c r="C59" s="113"/>
      <c r="D59" s="113"/>
      <c r="E59" s="113"/>
    </row>
    <row r="60" spans="1:16" ht="15.75" x14ac:dyDescent="0.25">
      <c r="A60" s="100"/>
      <c r="B60" s="112"/>
      <c r="C60" s="170"/>
      <c r="D60" s="170"/>
      <c r="E60" s="170"/>
    </row>
    <row r="61" spans="1:16" ht="18" x14ac:dyDescent="0.25">
      <c r="A61" s="102"/>
      <c r="B61" s="114"/>
      <c r="C61" s="114"/>
      <c r="D61" s="114"/>
      <c r="E61" s="114"/>
    </row>
    <row r="62" spans="1:16" ht="18" x14ac:dyDescent="0.25">
      <c r="A62" s="104"/>
      <c r="J62" s="91"/>
      <c r="K62" s="91"/>
      <c r="L62" s="90"/>
      <c r="N62"/>
      <c r="O62"/>
      <c r="P62"/>
    </row>
    <row r="63" spans="1:16" ht="18" x14ac:dyDescent="0.25">
      <c r="A63" s="105"/>
      <c r="J63" s="91"/>
      <c r="K63" s="91"/>
      <c r="L63" s="90"/>
      <c r="N63"/>
      <c r="O63"/>
      <c r="P63"/>
    </row>
    <row r="64" spans="1:16" ht="18" x14ac:dyDescent="0.25">
      <c r="A64" s="106"/>
      <c r="J64" s="91"/>
      <c r="K64" s="91"/>
      <c r="L64" s="90"/>
      <c r="N64"/>
      <c r="O64"/>
      <c r="P64"/>
    </row>
    <row r="65" spans="1:16" ht="18" x14ac:dyDescent="0.25">
      <c r="A65" s="107"/>
      <c r="J65" s="91"/>
      <c r="K65" s="91"/>
      <c r="L65" s="90"/>
      <c r="N65"/>
      <c r="O65"/>
      <c r="P65"/>
    </row>
    <row r="66" spans="1:16" x14ac:dyDescent="0.25">
      <c r="A66" s="99"/>
      <c r="J66" s="91"/>
      <c r="K66" s="91"/>
      <c r="L66" s="90"/>
      <c r="N66"/>
      <c r="O66"/>
      <c r="P66"/>
    </row>
    <row r="67" spans="1:16" x14ac:dyDescent="0.25">
      <c r="A67" s="99"/>
      <c r="J67" s="91"/>
      <c r="K67" s="91"/>
      <c r="L67" s="90"/>
      <c r="N67"/>
      <c r="O67"/>
      <c r="P67"/>
    </row>
    <row r="68" spans="1:16" x14ac:dyDescent="0.25">
      <c r="A68" s="99"/>
      <c r="J68" s="91"/>
      <c r="K68" s="91"/>
      <c r="L68" s="90"/>
      <c r="N68"/>
      <c r="O68"/>
      <c r="P68"/>
    </row>
    <row r="69" spans="1:16" x14ac:dyDescent="0.25">
      <c r="A69" s="108"/>
      <c r="J69" s="91"/>
      <c r="K69" s="91"/>
      <c r="L69" s="90"/>
      <c r="N69"/>
      <c r="O69"/>
      <c r="P69"/>
    </row>
    <row r="70" spans="1:16" ht="18" x14ac:dyDescent="0.25">
      <c r="A70" s="107"/>
      <c r="J70" s="91"/>
      <c r="K70" s="91"/>
      <c r="L70" s="90"/>
      <c r="N70"/>
      <c r="O70"/>
      <c r="P70"/>
    </row>
    <row r="71" spans="1:16" x14ac:dyDescent="0.25">
      <c r="A71" s="32"/>
      <c r="J71" s="91"/>
      <c r="K71" s="91"/>
      <c r="L71" s="90"/>
      <c r="N71"/>
      <c r="O71"/>
      <c r="P71"/>
    </row>
    <row r="72" spans="1:16" x14ac:dyDescent="0.25">
      <c r="A72" s="32"/>
      <c r="J72" s="91"/>
      <c r="K72" s="91"/>
      <c r="L72" s="90"/>
      <c r="N72"/>
      <c r="O72"/>
      <c r="P72"/>
    </row>
    <row r="73" spans="1:16" ht="15.75" x14ac:dyDescent="0.25">
      <c r="A73" s="32"/>
      <c r="B73" s="116"/>
      <c r="C73" s="47"/>
      <c r="D73" s="47"/>
      <c r="E73" s="47"/>
    </row>
  </sheetData>
  <sheetProtection algorithmName="SHA-512" hashValue="dJWP9Ffsj3oUkpR2Z8VrlnQIGqmBYqPS9l1gRfXoVbyibeNvOMt53kUQ4jovmRM1kj+hzBphVw7vr7s5xG10ug==" saltValue="7cSx9XANjUrDx8sLtn7pMg==" spinCount="100000" sheet="1" objects="1" scenarios="1"/>
  <mergeCells count="4">
    <mergeCell ref="F5:K5"/>
    <mergeCell ref="F6:G6"/>
    <mergeCell ref="H6:I6"/>
    <mergeCell ref="J6:K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B50B-36DE-415F-A6B7-21EFA0A3E603}">
  <dimension ref="A1:E26"/>
  <sheetViews>
    <sheetView topLeftCell="A6" zoomScaleNormal="100" workbookViewId="0">
      <selection activeCell="E27" sqref="E27"/>
    </sheetView>
  </sheetViews>
  <sheetFormatPr baseColWidth="10" defaultRowHeight="15" x14ac:dyDescent="0.25"/>
  <cols>
    <col min="1" max="1" width="20.5703125" customWidth="1"/>
    <col min="2" max="2" width="11.42578125" style="224"/>
    <col min="3" max="3" width="12.7109375" style="224" bestFit="1" customWidth="1"/>
    <col min="4" max="4" width="14.28515625" style="224" customWidth="1"/>
  </cols>
  <sheetData>
    <row r="1" spans="1:4" x14ac:dyDescent="0.25">
      <c r="A1" s="320" t="s">
        <v>226</v>
      </c>
    </row>
    <row r="2" spans="1:4" x14ac:dyDescent="0.25">
      <c r="A2" s="552" t="s">
        <v>227</v>
      </c>
      <c r="B2" s="553"/>
      <c r="C2" s="553"/>
    </row>
    <row r="3" spans="1:4" x14ac:dyDescent="0.25">
      <c r="A3" s="552"/>
      <c r="B3" s="553"/>
      <c r="C3" s="553"/>
    </row>
    <row r="4" spans="1:4" x14ac:dyDescent="0.25">
      <c r="A4" s="552" t="s">
        <v>228</v>
      </c>
      <c r="B4" s="553" t="s">
        <v>249</v>
      </c>
      <c r="C4" s="553" t="s">
        <v>250</v>
      </c>
      <c r="D4" s="553" t="s">
        <v>251</v>
      </c>
    </row>
    <row r="5" spans="1:4" x14ac:dyDescent="0.25">
      <c r="A5" t="s">
        <v>229</v>
      </c>
      <c r="B5" s="224">
        <v>897</v>
      </c>
      <c r="C5" s="224">
        <v>3496</v>
      </c>
      <c r="D5" s="463">
        <f>B5-C5</f>
        <v>-2599</v>
      </c>
    </row>
    <row r="6" spans="1:4" x14ac:dyDescent="0.25">
      <c r="A6" t="s">
        <v>230</v>
      </c>
      <c r="B6" s="224">
        <v>481</v>
      </c>
      <c r="C6" s="224">
        <v>4010</v>
      </c>
      <c r="D6" s="463">
        <f t="shared" ref="D6:D25" si="0">B6-C6</f>
        <v>-3529</v>
      </c>
    </row>
    <row r="7" spans="1:4" x14ac:dyDescent="0.25">
      <c r="A7" t="s">
        <v>231</v>
      </c>
      <c r="B7" s="224">
        <v>992</v>
      </c>
      <c r="C7" s="224">
        <v>11850</v>
      </c>
      <c r="D7" s="463">
        <f t="shared" si="0"/>
        <v>-10858</v>
      </c>
    </row>
    <row r="8" spans="1:4" x14ac:dyDescent="0.25">
      <c r="A8" t="s">
        <v>232</v>
      </c>
      <c r="B8" s="224">
        <v>1395</v>
      </c>
      <c r="C8" s="224">
        <v>5158</v>
      </c>
      <c r="D8" s="463">
        <f t="shared" si="0"/>
        <v>-3763</v>
      </c>
    </row>
    <row r="9" spans="1:4" x14ac:dyDescent="0.25">
      <c r="A9" t="s">
        <v>233</v>
      </c>
      <c r="B9" s="224">
        <v>780</v>
      </c>
      <c r="C9" s="224">
        <v>6619</v>
      </c>
      <c r="D9" s="463">
        <f t="shared" si="0"/>
        <v>-5839</v>
      </c>
    </row>
    <row r="10" spans="1:4" x14ac:dyDescent="0.25">
      <c r="A10" t="s">
        <v>234</v>
      </c>
      <c r="B10" s="224">
        <v>849</v>
      </c>
      <c r="C10" s="224">
        <v>11241</v>
      </c>
      <c r="D10" s="463">
        <f t="shared" si="0"/>
        <v>-10392</v>
      </c>
    </row>
    <row r="11" spans="1:4" x14ac:dyDescent="0.25">
      <c r="A11" t="s">
        <v>235</v>
      </c>
      <c r="B11" s="224">
        <v>3402</v>
      </c>
      <c r="C11" s="224">
        <v>14993</v>
      </c>
      <c r="D11" s="463">
        <f t="shared" si="0"/>
        <v>-11591</v>
      </c>
    </row>
    <row r="12" spans="1:4" x14ac:dyDescent="0.25">
      <c r="A12" t="s">
        <v>236</v>
      </c>
      <c r="B12" s="224">
        <v>1010</v>
      </c>
      <c r="C12" s="224">
        <v>17321</v>
      </c>
      <c r="D12" s="463">
        <f t="shared" si="0"/>
        <v>-16311</v>
      </c>
    </row>
    <row r="13" spans="1:4" x14ac:dyDescent="0.25">
      <c r="A13" t="s">
        <v>237</v>
      </c>
      <c r="B13" s="224">
        <v>941</v>
      </c>
      <c r="C13" s="224">
        <v>15213</v>
      </c>
      <c r="D13" s="463">
        <f t="shared" si="0"/>
        <v>-14272</v>
      </c>
    </row>
    <row r="14" spans="1:4" x14ac:dyDescent="0.25">
      <c r="A14" t="s">
        <v>238</v>
      </c>
      <c r="B14" s="224">
        <v>775</v>
      </c>
      <c r="C14" s="224">
        <v>15190</v>
      </c>
      <c r="D14" s="463">
        <f t="shared" si="0"/>
        <v>-14415</v>
      </c>
    </row>
    <row r="15" spans="1:4" x14ac:dyDescent="0.25">
      <c r="A15" t="s">
        <v>239</v>
      </c>
      <c r="B15" s="224">
        <v>566</v>
      </c>
      <c r="C15" s="224">
        <v>10656</v>
      </c>
      <c r="D15" s="463">
        <f t="shared" si="0"/>
        <v>-10090</v>
      </c>
    </row>
    <row r="16" spans="1:4" x14ac:dyDescent="0.25">
      <c r="A16" t="s">
        <v>240</v>
      </c>
      <c r="B16" s="224">
        <v>331</v>
      </c>
      <c r="C16" s="224">
        <v>10762</v>
      </c>
      <c r="D16" s="463">
        <f t="shared" si="0"/>
        <v>-10431</v>
      </c>
    </row>
    <row r="17" spans="1:5" x14ac:dyDescent="0.25">
      <c r="A17" t="s">
        <v>241</v>
      </c>
      <c r="B17" s="224">
        <v>617</v>
      </c>
      <c r="C17" s="224">
        <v>7206</v>
      </c>
      <c r="D17" s="463">
        <f t="shared" si="0"/>
        <v>-6589</v>
      </c>
    </row>
    <row r="18" spans="1:5" x14ac:dyDescent="0.25">
      <c r="A18" t="s">
        <v>242</v>
      </c>
      <c r="B18" s="224">
        <v>1138</v>
      </c>
      <c r="C18" s="224">
        <v>88468</v>
      </c>
      <c r="D18" s="463">
        <f t="shared" si="0"/>
        <v>-87330</v>
      </c>
    </row>
    <row r="19" spans="1:5" x14ac:dyDescent="0.25">
      <c r="A19" t="s">
        <v>243</v>
      </c>
      <c r="B19" s="224">
        <v>8258</v>
      </c>
      <c r="C19" s="224">
        <v>115806</v>
      </c>
      <c r="D19" s="463">
        <f t="shared" si="0"/>
        <v>-107548</v>
      </c>
    </row>
    <row r="20" spans="1:5" ht="15.75" thickBot="1" x14ac:dyDescent="0.3">
      <c r="A20" s="343" t="s">
        <v>244</v>
      </c>
      <c r="B20" s="554">
        <v>165</v>
      </c>
      <c r="C20" s="554">
        <v>112523</v>
      </c>
      <c r="D20" s="555">
        <f t="shared" si="0"/>
        <v>-112358</v>
      </c>
    </row>
    <row r="21" spans="1:5" x14ac:dyDescent="0.25">
      <c r="A21" s="556" t="s">
        <v>252</v>
      </c>
      <c r="B21" s="188"/>
      <c r="C21" s="188"/>
      <c r="D21" s="279"/>
    </row>
    <row r="22" spans="1:5" x14ac:dyDescent="0.25">
      <c r="A22" t="s">
        <v>245</v>
      </c>
      <c r="B22" s="224">
        <v>0</v>
      </c>
      <c r="C22" s="224">
        <v>21722</v>
      </c>
      <c r="D22" s="463">
        <f t="shared" si="0"/>
        <v>-21722</v>
      </c>
    </row>
    <row r="23" spans="1:5" x14ac:dyDescent="0.25">
      <c r="A23" t="s">
        <v>246</v>
      </c>
      <c r="B23" s="224">
        <v>0</v>
      </c>
      <c r="C23" s="224">
        <v>3532802</v>
      </c>
      <c r="D23" s="463">
        <f t="shared" si="0"/>
        <v>-3532802</v>
      </c>
    </row>
    <row r="24" spans="1:5" x14ac:dyDescent="0.25">
      <c r="A24" t="s">
        <v>247</v>
      </c>
      <c r="B24" s="224">
        <v>0</v>
      </c>
      <c r="C24" s="224">
        <v>248979448</v>
      </c>
      <c r="D24" s="463">
        <f t="shared" si="0"/>
        <v>-248979448</v>
      </c>
    </row>
    <row r="25" spans="1:5" x14ac:dyDescent="0.25">
      <c r="A25" t="s">
        <v>248</v>
      </c>
      <c r="B25" s="224">
        <v>0</v>
      </c>
      <c r="C25" s="224">
        <v>1299168972</v>
      </c>
      <c r="D25" s="463">
        <f t="shared" si="0"/>
        <v>-1299168972</v>
      </c>
    </row>
    <row r="26" spans="1:5" x14ac:dyDescent="0.25">
      <c r="E26" s="224"/>
    </row>
  </sheetData>
  <sheetProtection algorithmName="SHA-512" hashValue="3LLPoeMxhpcLLDmepEs15kPPkiuaWmFRzcjRtj8lgkjyhbJZJ9IvDmLSMduuJhWOrKqewgT925m5tVIMzVvtcw==" saltValue="igERHYURBAsAK420iLgzvw==" spinCount="100000" sheet="1" objects="1" scenarios="1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033F-B272-42BA-B60F-278B7E01AE48}">
  <dimension ref="A1:F91"/>
  <sheetViews>
    <sheetView workbookViewId="0">
      <selection activeCell="J7" sqref="J7"/>
    </sheetView>
  </sheetViews>
  <sheetFormatPr baseColWidth="10" defaultRowHeight="15" x14ac:dyDescent="0.25"/>
  <sheetData>
    <row r="1" spans="1:6" ht="15.75" x14ac:dyDescent="0.25">
      <c r="A1" s="559" t="s">
        <v>256</v>
      </c>
      <c r="B1" s="560"/>
      <c r="C1" s="561"/>
      <c r="D1" s="560"/>
      <c r="E1" s="560"/>
      <c r="F1" s="562"/>
    </row>
    <row r="2" spans="1:6" x14ac:dyDescent="0.25">
      <c r="A2" s="561"/>
      <c r="B2" s="560"/>
      <c r="C2" s="561"/>
      <c r="D2" s="560"/>
      <c r="E2" s="560"/>
      <c r="F2" s="562"/>
    </row>
    <row r="3" spans="1:6" x14ac:dyDescent="0.25">
      <c r="A3" s="562"/>
      <c r="B3" s="562"/>
      <c r="C3" s="562"/>
      <c r="D3" s="562"/>
      <c r="E3" s="562"/>
      <c r="F3" s="562"/>
    </row>
    <row r="4" spans="1:6" x14ac:dyDescent="0.25">
      <c r="A4" s="563" t="s">
        <v>257</v>
      </c>
      <c r="B4" s="564"/>
      <c r="C4" s="563" t="s">
        <v>258</v>
      </c>
      <c r="D4" s="564"/>
      <c r="E4" s="563" t="s">
        <v>259</v>
      </c>
      <c r="F4" s="562"/>
    </row>
    <row r="5" spans="1:6" x14ac:dyDescent="0.25">
      <c r="A5" s="564"/>
      <c r="B5" s="564"/>
      <c r="C5" s="564"/>
      <c r="D5" s="564"/>
      <c r="E5" s="564"/>
      <c r="F5" s="562"/>
    </row>
    <row r="6" spans="1:6" x14ac:dyDescent="0.25">
      <c r="A6" s="565" t="s">
        <v>260</v>
      </c>
      <c r="B6" s="566"/>
      <c r="C6" s="565"/>
      <c r="D6" s="565"/>
      <c r="E6" s="567"/>
      <c r="F6" s="562"/>
    </row>
    <row r="7" spans="1:6" x14ac:dyDescent="0.25">
      <c r="A7" s="568">
        <v>1950</v>
      </c>
      <c r="B7" s="568"/>
      <c r="C7" s="569">
        <v>12727</v>
      </c>
      <c r="D7" s="569"/>
      <c r="E7" s="570" t="s">
        <v>261</v>
      </c>
      <c r="F7" s="562"/>
    </row>
    <row r="8" spans="1:6" x14ac:dyDescent="0.25">
      <c r="A8" s="568">
        <v>1951</v>
      </c>
      <c r="B8" s="568"/>
      <c r="C8" s="569">
        <v>14212</v>
      </c>
      <c r="D8" s="569"/>
      <c r="E8" s="570" t="s">
        <v>261</v>
      </c>
      <c r="F8" s="562"/>
    </row>
    <row r="9" spans="1:6" x14ac:dyDescent="0.25">
      <c r="A9" s="568">
        <v>1952</v>
      </c>
      <c r="B9" s="568"/>
      <c r="C9" s="569">
        <v>15247</v>
      </c>
      <c r="D9" s="569"/>
      <c r="E9" s="570" t="s">
        <v>261</v>
      </c>
      <c r="F9" s="562"/>
    </row>
    <row r="10" spans="1:6" x14ac:dyDescent="0.25">
      <c r="A10" s="568">
        <v>1953</v>
      </c>
      <c r="B10" s="568"/>
      <c r="C10" s="569">
        <v>16190</v>
      </c>
      <c r="D10" s="569"/>
      <c r="E10" s="570" t="s">
        <v>261</v>
      </c>
      <c r="F10" s="562"/>
    </row>
    <row r="11" spans="1:6" x14ac:dyDescent="0.25">
      <c r="A11" s="568">
        <v>1954</v>
      </c>
      <c r="B11" s="568"/>
      <c r="C11" s="569">
        <v>17749</v>
      </c>
      <c r="D11" s="569"/>
      <c r="E11" s="570" t="s">
        <v>261</v>
      </c>
      <c r="F11" s="562"/>
    </row>
    <row r="12" spans="1:6" x14ac:dyDescent="0.25">
      <c r="A12" s="568">
        <v>1955</v>
      </c>
      <c r="B12" s="568"/>
      <c r="C12" s="569">
        <v>19325</v>
      </c>
      <c r="D12" s="569"/>
      <c r="E12" s="570" t="s">
        <v>261</v>
      </c>
      <c r="F12" s="562"/>
    </row>
    <row r="13" spans="1:6" x14ac:dyDescent="0.25">
      <c r="A13" s="568">
        <v>1956</v>
      </c>
      <c r="B13" s="568"/>
      <c r="C13" s="569">
        <v>21366</v>
      </c>
      <c r="D13" s="569"/>
      <c r="E13" s="570" t="s">
        <v>261</v>
      </c>
      <c r="F13" s="562"/>
    </row>
    <row r="14" spans="1:6" x14ac:dyDescent="0.25">
      <c r="A14" s="568">
        <v>1957</v>
      </c>
      <c r="B14" s="568"/>
      <c r="C14" s="569">
        <v>23847</v>
      </c>
      <c r="D14" s="569"/>
      <c r="E14" s="569">
        <v>23847</v>
      </c>
      <c r="F14" s="562"/>
    </row>
    <row r="15" spans="1:6" x14ac:dyDescent="0.25">
      <c r="A15" s="568">
        <v>1958</v>
      </c>
      <c r="B15" s="568"/>
      <c r="C15" s="569">
        <v>24164</v>
      </c>
      <c r="D15" s="569"/>
      <c r="E15" s="569">
        <v>24585</v>
      </c>
      <c r="F15" s="562"/>
    </row>
    <row r="16" spans="1:6" x14ac:dyDescent="0.25">
      <c r="A16" s="568">
        <v>1959</v>
      </c>
      <c r="B16" s="568"/>
      <c r="C16" s="569">
        <v>26065</v>
      </c>
      <c r="D16" s="569"/>
      <c r="E16" s="569">
        <v>24904</v>
      </c>
      <c r="F16" s="562"/>
    </row>
    <row r="17" spans="1:6" x14ac:dyDescent="0.25">
      <c r="A17" s="568">
        <v>1960</v>
      </c>
      <c r="B17" s="568"/>
      <c r="C17" s="569">
        <v>27103</v>
      </c>
      <c r="D17" s="569"/>
      <c r="E17" s="569">
        <v>25671</v>
      </c>
      <c r="F17" s="562"/>
    </row>
    <row r="18" spans="1:6" x14ac:dyDescent="0.25">
      <c r="A18" s="568">
        <v>1961</v>
      </c>
      <c r="B18" s="568"/>
      <c r="C18" s="569">
        <v>28475</v>
      </c>
      <c r="D18" s="569"/>
      <c r="E18" s="569">
        <v>27024</v>
      </c>
      <c r="F18" s="562"/>
    </row>
    <row r="19" spans="1:6" x14ac:dyDescent="0.25">
      <c r="A19" s="568">
        <v>1962</v>
      </c>
      <c r="B19" s="568"/>
      <c r="C19" s="569">
        <v>31050</v>
      </c>
      <c r="D19" s="569"/>
      <c r="E19" s="569">
        <v>29525</v>
      </c>
      <c r="F19" s="562"/>
    </row>
    <row r="20" spans="1:6" x14ac:dyDescent="0.25">
      <c r="A20" s="568">
        <v>1963</v>
      </c>
      <c r="B20" s="568"/>
      <c r="C20" s="569">
        <v>33177</v>
      </c>
      <c r="D20" s="569"/>
      <c r="E20" s="569">
        <v>32186</v>
      </c>
      <c r="F20" s="562"/>
    </row>
    <row r="21" spans="1:6" x14ac:dyDescent="0.25">
      <c r="A21" s="568">
        <v>1964</v>
      </c>
      <c r="B21" s="568"/>
      <c r="C21" s="569">
        <v>36407</v>
      </c>
      <c r="D21" s="569"/>
      <c r="E21" s="569">
        <v>35637</v>
      </c>
      <c r="F21" s="562"/>
    </row>
    <row r="22" spans="1:6" x14ac:dyDescent="0.25">
      <c r="A22" s="568">
        <v>1965</v>
      </c>
      <c r="B22" s="568"/>
      <c r="C22" s="569">
        <v>38543</v>
      </c>
      <c r="D22" s="569"/>
      <c r="E22" s="569">
        <v>37925</v>
      </c>
      <c r="F22" s="562"/>
    </row>
    <row r="23" spans="1:6" x14ac:dyDescent="0.25">
      <c r="A23" s="568">
        <v>1966</v>
      </c>
      <c r="B23" s="568"/>
      <c r="C23" s="569">
        <v>39444</v>
      </c>
      <c r="D23" s="569"/>
      <c r="E23" s="569">
        <v>39516</v>
      </c>
      <c r="F23" s="562"/>
    </row>
    <row r="24" spans="1:6" x14ac:dyDescent="0.25">
      <c r="A24" s="568">
        <v>1967</v>
      </c>
      <c r="B24" s="568"/>
      <c r="C24" s="569">
        <v>41033</v>
      </c>
      <c r="D24" s="569"/>
      <c r="E24" s="569">
        <v>41625</v>
      </c>
      <c r="F24" s="562"/>
    </row>
    <row r="25" spans="1:6" x14ac:dyDescent="0.25">
      <c r="A25" s="568">
        <v>1968</v>
      </c>
      <c r="B25" s="568"/>
      <c r="C25" s="569">
        <v>43167</v>
      </c>
      <c r="D25" s="569"/>
      <c r="E25" s="569">
        <v>44848</v>
      </c>
      <c r="F25" s="562"/>
    </row>
    <row r="26" spans="1:6" x14ac:dyDescent="0.25">
      <c r="A26" s="568"/>
      <c r="B26" s="568"/>
      <c r="C26" s="569"/>
      <c r="D26" s="569"/>
      <c r="E26" s="569"/>
      <c r="F26" s="562"/>
    </row>
    <row r="27" spans="1:6" x14ac:dyDescent="0.25">
      <c r="A27" s="565" t="s">
        <v>262</v>
      </c>
      <c r="B27" s="566"/>
      <c r="C27" s="565"/>
      <c r="D27" s="565"/>
      <c r="E27" s="567"/>
      <c r="F27" s="562"/>
    </row>
    <row r="28" spans="1:6" x14ac:dyDescent="0.25">
      <c r="A28" s="568">
        <v>1968</v>
      </c>
      <c r="B28" s="568"/>
      <c r="C28" s="569">
        <v>45155</v>
      </c>
      <c r="D28" s="569"/>
      <c r="E28" s="569">
        <v>45155</v>
      </c>
      <c r="F28" s="562"/>
    </row>
    <row r="29" spans="1:6" x14ac:dyDescent="0.25">
      <c r="A29" s="568">
        <v>1969</v>
      </c>
      <c r="B29" s="568"/>
      <c r="C29" s="569">
        <v>47038</v>
      </c>
      <c r="D29" s="569"/>
      <c r="E29" s="569">
        <v>46283</v>
      </c>
      <c r="F29" s="562"/>
    </row>
    <row r="30" spans="1:6" x14ac:dyDescent="0.25">
      <c r="A30" s="568">
        <v>1970</v>
      </c>
      <c r="B30" s="568"/>
      <c r="C30" s="569">
        <v>50634</v>
      </c>
      <c r="D30" s="569"/>
      <c r="E30" s="569">
        <v>52025</v>
      </c>
      <c r="F30" s="562"/>
    </row>
    <row r="31" spans="1:6" x14ac:dyDescent="0.25">
      <c r="A31" s="568">
        <v>1971</v>
      </c>
      <c r="B31" s="568"/>
      <c r="C31" s="569">
        <v>52189</v>
      </c>
      <c r="D31" s="569"/>
      <c r="E31" s="569">
        <v>57141</v>
      </c>
      <c r="F31" s="562"/>
    </row>
    <row r="32" spans="1:6" x14ac:dyDescent="0.25">
      <c r="A32" s="568">
        <v>1972</v>
      </c>
      <c r="B32" s="568"/>
      <c r="C32" s="569">
        <v>53889</v>
      </c>
      <c r="D32" s="569"/>
      <c r="E32" s="569">
        <v>61502</v>
      </c>
      <c r="F32" s="562"/>
    </row>
    <row r="33" spans="1:6" x14ac:dyDescent="0.25">
      <c r="A33" s="568">
        <v>1973</v>
      </c>
      <c r="B33" s="568"/>
      <c r="C33" s="569">
        <v>57260</v>
      </c>
      <c r="D33" s="569"/>
      <c r="E33" s="569">
        <v>73253</v>
      </c>
      <c r="F33" s="562"/>
    </row>
    <row r="34" spans="1:6" x14ac:dyDescent="0.25">
      <c r="A34" s="568">
        <v>1974</v>
      </c>
      <c r="B34" s="568"/>
      <c r="C34" s="569">
        <v>60732</v>
      </c>
      <c r="D34" s="569"/>
      <c r="E34" s="569">
        <v>112234</v>
      </c>
      <c r="F34" s="562"/>
    </row>
    <row r="35" spans="1:6" x14ac:dyDescent="0.25">
      <c r="A35" s="568">
        <v>1975</v>
      </c>
      <c r="B35" s="568"/>
      <c r="C35" s="569">
        <v>64417</v>
      </c>
      <c r="D35" s="569"/>
      <c r="E35" s="569">
        <v>118098</v>
      </c>
      <c r="F35" s="562"/>
    </row>
    <row r="36" spans="1:6" x14ac:dyDescent="0.25">
      <c r="A36" s="568">
        <v>1976</v>
      </c>
      <c r="B36" s="568"/>
      <c r="C36" s="569">
        <v>70067</v>
      </c>
      <c r="D36" s="569"/>
      <c r="E36" s="569">
        <v>135104</v>
      </c>
      <c r="F36" s="562"/>
    </row>
    <row r="37" spans="1:6" x14ac:dyDescent="0.25">
      <c r="A37" s="568">
        <v>1977</v>
      </c>
      <c r="B37" s="568"/>
      <c r="C37" s="569">
        <v>74777</v>
      </c>
      <c r="D37" s="569"/>
      <c r="E37" s="569">
        <v>155706</v>
      </c>
      <c r="F37" s="562"/>
    </row>
    <row r="38" spans="1:6" x14ac:dyDescent="0.25">
      <c r="A38" s="568">
        <v>1978</v>
      </c>
      <c r="B38" s="568"/>
      <c r="C38" s="569">
        <v>76376</v>
      </c>
      <c r="D38" s="569"/>
      <c r="E38" s="569">
        <v>169060</v>
      </c>
      <c r="F38" s="562"/>
    </row>
    <row r="39" spans="1:6" x14ac:dyDescent="0.25">
      <c r="A39" s="568">
        <v>1979</v>
      </c>
      <c r="B39" s="568"/>
      <c r="C39" s="569">
        <v>77396</v>
      </c>
      <c r="D39" s="569"/>
      <c r="E39" s="569">
        <v>207737</v>
      </c>
      <c r="F39" s="562"/>
    </row>
    <row r="40" spans="1:6" x14ac:dyDescent="0.25">
      <c r="A40" s="568">
        <v>1980</v>
      </c>
      <c r="B40" s="568"/>
      <c r="C40" s="569">
        <v>75857</v>
      </c>
      <c r="D40" s="569"/>
      <c r="E40" s="569">
        <v>254201</v>
      </c>
      <c r="F40" s="562"/>
    </row>
    <row r="41" spans="1:6" x14ac:dyDescent="0.25">
      <c r="A41" s="568">
        <v>1981</v>
      </c>
      <c r="B41" s="568"/>
      <c r="C41" s="569">
        <v>75628</v>
      </c>
      <c r="D41" s="569"/>
      <c r="E41" s="569">
        <v>285208</v>
      </c>
      <c r="F41" s="562"/>
    </row>
    <row r="42" spans="1:6" x14ac:dyDescent="0.25">
      <c r="A42" s="568">
        <v>1982</v>
      </c>
      <c r="B42" s="568"/>
      <c r="C42" s="569">
        <v>76144</v>
      </c>
      <c r="D42" s="569"/>
      <c r="E42" s="569">
        <v>291268</v>
      </c>
      <c r="F42" s="562"/>
    </row>
    <row r="43" spans="1:6" x14ac:dyDescent="0.25">
      <c r="A43" s="568">
        <v>1983</v>
      </c>
      <c r="B43" s="568"/>
      <c r="C43" s="569">
        <v>71867</v>
      </c>
      <c r="D43" s="569"/>
      <c r="E43" s="569">
        <v>290492</v>
      </c>
      <c r="F43" s="562"/>
    </row>
    <row r="44" spans="1:6" x14ac:dyDescent="0.25">
      <c r="A44" s="568">
        <v>1984</v>
      </c>
      <c r="B44" s="568"/>
      <c r="C44" s="569">
        <v>70894</v>
      </c>
      <c r="D44" s="569"/>
      <c r="E44" s="569">
        <v>347530</v>
      </c>
      <c r="F44" s="562"/>
    </row>
    <row r="45" spans="1:6" x14ac:dyDescent="0.25">
      <c r="A45" s="568"/>
      <c r="B45" s="568"/>
      <c r="C45" s="569"/>
      <c r="D45" s="569"/>
      <c r="E45" s="569"/>
      <c r="F45" s="562"/>
    </row>
    <row r="46" spans="1:6" x14ac:dyDescent="0.25">
      <c r="A46" s="565" t="s">
        <v>263</v>
      </c>
      <c r="B46" s="566"/>
      <c r="C46" s="565"/>
      <c r="D46" s="565"/>
      <c r="E46" s="567"/>
      <c r="F46" s="562"/>
    </row>
    <row r="47" spans="1:6" x14ac:dyDescent="0.25">
      <c r="A47" s="568" t="s">
        <v>264</v>
      </c>
      <c r="B47" s="568"/>
      <c r="C47" s="569">
        <v>420072</v>
      </c>
      <c r="D47" s="569"/>
      <c r="E47" s="569">
        <v>420072</v>
      </c>
      <c r="F47" s="562"/>
    </row>
    <row r="48" spans="1:6" x14ac:dyDescent="0.25">
      <c r="A48" s="568" t="s">
        <v>265</v>
      </c>
      <c r="B48" s="568"/>
      <c r="C48" s="569">
        <v>420884</v>
      </c>
      <c r="D48" s="569"/>
      <c r="E48" s="569">
        <v>464741</v>
      </c>
      <c r="F48" s="562"/>
    </row>
    <row r="49" spans="1:6" x14ac:dyDescent="0.25">
      <c r="A49" s="568" t="s">
        <v>266</v>
      </c>
      <c r="B49" s="568"/>
      <c r="C49" s="569">
        <v>448285</v>
      </c>
      <c r="D49" s="569"/>
      <c r="E49" s="569">
        <v>489172</v>
      </c>
      <c r="F49" s="562"/>
    </row>
    <row r="50" spans="1:6" x14ac:dyDescent="0.25">
      <c r="A50" s="568" t="s">
        <v>267</v>
      </c>
      <c r="B50" s="568"/>
      <c r="C50" s="569">
        <v>464341</v>
      </c>
      <c r="D50" s="569"/>
      <c r="E50" s="569">
        <v>696421</v>
      </c>
      <c r="F50" s="562"/>
    </row>
    <row r="51" spans="1:6" x14ac:dyDescent="0.25">
      <c r="A51" s="568" t="s">
        <v>268</v>
      </c>
      <c r="B51" s="568"/>
      <c r="C51" s="569">
        <v>491372</v>
      </c>
      <c r="D51" s="569"/>
      <c r="E51" s="569">
        <v>873283</v>
      </c>
      <c r="F51" s="562"/>
    </row>
    <row r="52" spans="1:6" x14ac:dyDescent="0.25">
      <c r="A52" s="568" t="s">
        <v>269</v>
      </c>
      <c r="B52" s="568"/>
      <c r="C52" s="569">
        <v>449262</v>
      </c>
      <c r="D52" s="569"/>
      <c r="E52" s="569">
        <v>1510361</v>
      </c>
      <c r="F52" s="562"/>
    </row>
    <row r="53" spans="1:6" x14ac:dyDescent="0.25">
      <c r="A53" s="568" t="s">
        <v>270</v>
      </c>
      <c r="B53" s="568"/>
      <c r="C53" s="569">
        <v>478320</v>
      </c>
      <c r="D53" s="569"/>
      <c r="E53" s="569">
        <v>2279261</v>
      </c>
      <c r="F53" s="562"/>
    </row>
    <row r="54" spans="1:6" x14ac:dyDescent="0.25">
      <c r="A54" s="568" t="s">
        <v>271</v>
      </c>
      <c r="B54" s="568"/>
      <c r="C54" s="569">
        <v>524860</v>
      </c>
      <c r="D54" s="569"/>
      <c r="E54" s="569">
        <v>3037492</v>
      </c>
      <c r="F54" s="562"/>
    </row>
    <row r="55" spans="1:6" x14ac:dyDescent="0.25">
      <c r="A55" s="568" t="s">
        <v>272</v>
      </c>
      <c r="B55" s="568"/>
      <c r="C55" s="569">
        <v>556669</v>
      </c>
      <c r="D55" s="569"/>
      <c r="E55" s="569">
        <v>4131483</v>
      </c>
      <c r="F55" s="562"/>
    </row>
    <row r="56" spans="1:6" x14ac:dyDescent="0.25">
      <c r="A56" s="568" t="s">
        <v>273</v>
      </c>
      <c r="B56" s="568"/>
      <c r="C56" s="569">
        <v>558202</v>
      </c>
      <c r="D56" s="569"/>
      <c r="E56" s="569">
        <v>5453903</v>
      </c>
      <c r="F56" s="562"/>
    </row>
    <row r="57" spans="1:6" x14ac:dyDescent="0.25">
      <c r="A57" s="568" t="s">
        <v>274</v>
      </c>
      <c r="B57" s="568"/>
      <c r="C57" s="569">
        <v>545087</v>
      </c>
      <c r="D57" s="569"/>
      <c r="E57" s="569">
        <v>8675172</v>
      </c>
      <c r="F57" s="562"/>
    </row>
    <row r="58" spans="1:6" x14ac:dyDescent="0.25">
      <c r="A58" s="568" t="s">
        <v>275</v>
      </c>
      <c r="B58" s="568"/>
      <c r="C58" s="569">
        <v>566627</v>
      </c>
      <c r="D58" s="569"/>
      <c r="E58" s="569">
        <v>13685686</v>
      </c>
      <c r="F58" s="562"/>
    </row>
    <row r="59" spans="1:6" x14ac:dyDescent="0.25">
      <c r="A59" s="568" t="s">
        <v>276</v>
      </c>
      <c r="B59" s="568"/>
      <c r="C59" s="569">
        <v>565506</v>
      </c>
      <c r="D59" s="569"/>
      <c r="E59" s="569">
        <v>29437682</v>
      </c>
      <c r="F59" s="562"/>
    </row>
    <row r="60" spans="1:6" x14ac:dyDescent="0.25">
      <c r="A60" s="568">
        <v>1997</v>
      </c>
      <c r="B60" s="568"/>
      <c r="C60" s="569">
        <v>601534</v>
      </c>
      <c r="D60" s="569"/>
      <c r="E60" s="569">
        <v>43343669</v>
      </c>
      <c r="F60" s="562"/>
    </row>
    <row r="61" spans="1:6" x14ac:dyDescent="0.25">
      <c r="A61" s="568"/>
      <c r="B61" s="568"/>
      <c r="C61" s="569"/>
      <c r="D61" s="569"/>
      <c r="E61" s="569"/>
      <c r="F61" s="562"/>
    </row>
    <row r="62" spans="1:6" x14ac:dyDescent="0.25">
      <c r="A62" s="565" t="s">
        <v>277</v>
      </c>
      <c r="B62" s="566"/>
      <c r="C62" s="565"/>
      <c r="D62" s="565"/>
      <c r="E62" s="567"/>
      <c r="F62" s="562"/>
    </row>
    <row r="63" spans="1:6" x14ac:dyDescent="0.25">
      <c r="A63" s="568">
        <v>1997</v>
      </c>
      <c r="B63" s="568"/>
      <c r="C63" s="569">
        <v>419431.51</v>
      </c>
      <c r="D63" s="569"/>
      <c r="E63" s="569">
        <v>419431.51</v>
      </c>
      <c r="F63" s="562"/>
    </row>
    <row r="64" spans="1:6" x14ac:dyDescent="0.25">
      <c r="A64" s="568">
        <v>1998</v>
      </c>
      <c r="B64" s="568"/>
      <c r="C64" s="569">
        <v>420664.87</v>
      </c>
      <c r="D64" s="569"/>
      <c r="E64" s="569">
        <v>500129.67</v>
      </c>
      <c r="F64" s="562"/>
    </row>
    <row r="65" spans="1:6" x14ac:dyDescent="0.25">
      <c r="A65" s="568">
        <v>1999</v>
      </c>
      <c r="B65" s="568"/>
      <c r="C65" s="569">
        <v>395549.25</v>
      </c>
      <c r="D65" s="569"/>
      <c r="E65" s="569">
        <v>593446</v>
      </c>
      <c r="F65" s="562"/>
    </row>
    <row r="66" spans="1:6" x14ac:dyDescent="0.25">
      <c r="A66" s="568">
        <v>2000</v>
      </c>
      <c r="B66" s="568"/>
      <c r="C66" s="569">
        <v>410132.93</v>
      </c>
      <c r="D66" s="569"/>
      <c r="E66" s="569">
        <v>796556.92</v>
      </c>
      <c r="F66" s="562"/>
    </row>
    <row r="67" spans="1:6" x14ac:dyDescent="0.25">
      <c r="A67" s="568">
        <v>2001</v>
      </c>
      <c r="B67" s="568"/>
      <c r="C67" s="569">
        <v>424053.81</v>
      </c>
      <c r="D67" s="569"/>
      <c r="E67" s="569">
        <v>889455.96</v>
      </c>
      <c r="F67" s="562"/>
    </row>
    <row r="68" spans="1:6" x14ac:dyDescent="0.25">
      <c r="A68" s="568">
        <v>2002</v>
      </c>
      <c r="B68" s="568"/>
      <c r="C68" s="569">
        <v>386501.1</v>
      </c>
      <c r="D68" s="569"/>
      <c r="E68" s="569">
        <v>1078401.6599999999</v>
      </c>
      <c r="F68" s="562"/>
    </row>
    <row r="69" spans="1:6" x14ac:dyDescent="0.25">
      <c r="A69" s="568">
        <v>2003</v>
      </c>
      <c r="B69" s="568"/>
      <c r="C69" s="569">
        <v>356526.78</v>
      </c>
      <c r="D69" s="569"/>
      <c r="E69" s="569">
        <v>1342278.33</v>
      </c>
      <c r="F69" s="562"/>
    </row>
    <row r="70" spans="1:6" x14ac:dyDescent="0.25">
      <c r="A70" s="568">
        <v>2004</v>
      </c>
      <c r="B70" s="568"/>
      <c r="C70" s="569">
        <v>421723.43</v>
      </c>
      <c r="D70" s="569"/>
      <c r="E70" s="569">
        <v>2126830.8199999998</v>
      </c>
      <c r="F70" s="562"/>
    </row>
    <row r="71" spans="1:6" x14ac:dyDescent="0.25">
      <c r="A71" s="568">
        <v>2005</v>
      </c>
      <c r="B71" s="568"/>
      <c r="C71" s="569">
        <v>465236.49</v>
      </c>
      <c r="D71" s="569"/>
      <c r="E71" s="569">
        <v>3040868.15</v>
      </c>
      <c r="F71" s="562"/>
    </row>
    <row r="72" spans="1:6" x14ac:dyDescent="0.25">
      <c r="A72" s="568">
        <v>2006</v>
      </c>
      <c r="B72" s="568"/>
      <c r="C72" s="569">
        <v>511165.33</v>
      </c>
      <c r="D72" s="569"/>
      <c r="E72" s="569">
        <v>3939262.4</v>
      </c>
      <c r="F72" s="562"/>
    </row>
    <row r="73" spans="1:6" x14ac:dyDescent="0.25">
      <c r="A73" s="568">
        <v>2007</v>
      </c>
      <c r="B73" s="568"/>
      <c r="C73" s="569">
        <v>555910.59</v>
      </c>
      <c r="D73" s="569"/>
      <c r="E73" s="569">
        <v>4945915.3499999996</v>
      </c>
      <c r="F73" s="562"/>
    </row>
    <row r="74" spans="1:6" x14ac:dyDescent="0.25">
      <c r="A74" s="568" t="s">
        <v>278</v>
      </c>
      <c r="B74" s="568"/>
      <c r="C74" s="569">
        <v>585250.74</v>
      </c>
      <c r="D74" s="569"/>
      <c r="E74" s="569">
        <v>6775936.3700000001</v>
      </c>
      <c r="F74" s="562"/>
    </row>
    <row r="75" spans="1:6" x14ac:dyDescent="0.25">
      <c r="A75" s="568" t="s">
        <v>279</v>
      </c>
      <c r="B75" s="568"/>
      <c r="C75" s="569">
        <v>566509.24</v>
      </c>
      <c r="D75" s="569"/>
      <c r="E75" s="569">
        <v>7072625.4900000002</v>
      </c>
      <c r="F75" s="562"/>
    </row>
    <row r="76" spans="1:6" x14ac:dyDescent="0.25">
      <c r="A76" s="568" t="s">
        <v>280</v>
      </c>
      <c r="B76" s="568"/>
      <c r="C76" s="569">
        <v>558075.1</v>
      </c>
      <c r="D76" s="569"/>
      <c r="E76" s="569">
        <v>10168347.48</v>
      </c>
      <c r="F76" s="562"/>
    </row>
    <row r="77" spans="1:6" x14ac:dyDescent="0.25">
      <c r="A77" s="568" t="s">
        <v>281</v>
      </c>
      <c r="B77" s="568"/>
      <c r="C77" s="569">
        <v>581382.68999999994</v>
      </c>
      <c r="D77" s="569"/>
      <c r="E77" s="569">
        <v>13574870.609999999</v>
      </c>
      <c r="F77" s="562"/>
    </row>
    <row r="78" spans="1:6" x14ac:dyDescent="0.25">
      <c r="A78" s="568" t="s">
        <v>282</v>
      </c>
      <c r="B78" s="568"/>
      <c r="C78" s="569">
        <v>614091.03</v>
      </c>
      <c r="D78" s="569"/>
      <c r="E78" s="569">
        <v>16354510.6</v>
      </c>
      <c r="F78" s="562"/>
    </row>
    <row r="79" spans="1:6" x14ac:dyDescent="0.25">
      <c r="A79" s="568" t="s">
        <v>283</v>
      </c>
      <c r="B79" s="568"/>
      <c r="C79" s="569">
        <v>622338.85</v>
      </c>
      <c r="D79" s="569"/>
      <c r="E79" s="569">
        <v>22458439.66</v>
      </c>
      <c r="F79" s="562"/>
    </row>
    <row r="80" spans="1:6" x14ac:dyDescent="0.25">
      <c r="A80" s="568" t="s">
        <v>284</v>
      </c>
      <c r="B80" s="568"/>
      <c r="C80" s="569">
        <v>598102.56999999995</v>
      </c>
      <c r="D80" s="569"/>
      <c r="E80" s="569">
        <v>30312424.309999999</v>
      </c>
      <c r="F80" s="562"/>
    </row>
    <row r="81" spans="1:6" x14ac:dyDescent="0.25">
      <c r="A81" s="568" t="s">
        <v>285</v>
      </c>
      <c r="B81" s="568"/>
      <c r="C81" s="569">
        <v>560892.39</v>
      </c>
      <c r="D81" s="569"/>
      <c r="E81" s="569">
        <v>80370819.329999998</v>
      </c>
      <c r="F81" s="562"/>
    </row>
    <row r="82" spans="1:6" x14ac:dyDescent="0.25">
      <c r="A82" s="568" t="s">
        <v>286</v>
      </c>
      <c r="B82" s="568"/>
      <c r="C82" s="569">
        <v>465314.45</v>
      </c>
      <c r="D82" s="569"/>
      <c r="E82" s="569">
        <v>280907302.63</v>
      </c>
      <c r="F82" s="562"/>
    </row>
    <row r="83" spans="1:6" x14ac:dyDescent="0.25">
      <c r="A83" s="568" t="s">
        <v>287</v>
      </c>
      <c r="B83" s="568"/>
      <c r="C83" s="569">
        <v>392393.12</v>
      </c>
      <c r="D83" s="569"/>
      <c r="E83" s="569">
        <v>2008918493.6800001</v>
      </c>
      <c r="F83" s="562"/>
    </row>
    <row r="84" spans="1:6" ht="15.75" thickBot="1" x14ac:dyDescent="0.3">
      <c r="A84" s="571"/>
      <c r="B84" s="571"/>
      <c r="C84" s="572"/>
      <c r="D84" s="572"/>
      <c r="E84" s="572"/>
      <c r="F84" s="562"/>
    </row>
    <row r="85" spans="1:6" x14ac:dyDescent="0.25">
      <c r="A85" s="573"/>
      <c r="B85" s="573"/>
      <c r="C85" s="562"/>
      <c r="D85" s="562"/>
      <c r="E85" s="562"/>
      <c r="F85" s="562"/>
    </row>
    <row r="86" spans="1:6" x14ac:dyDescent="0.25">
      <c r="A86" s="574" t="s">
        <v>288</v>
      </c>
      <c r="B86" s="573"/>
      <c r="C86" s="562"/>
      <c r="D86" s="562"/>
      <c r="E86" s="562"/>
      <c r="F86" s="562"/>
    </row>
    <row r="87" spans="1:6" x14ac:dyDescent="0.25">
      <c r="A87" s="575" t="s">
        <v>289</v>
      </c>
      <c r="B87" s="573"/>
      <c r="C87" s="562"/>
      <c r="D87" s="562"/>
      <c r="E87" s="562"/>
      <c r="F87" s="562"/>
    </row>
    <row r="88" spans="1:6" x14ac:dyDescent="0.25">
      <c r="A88" s="562" t="s">
        <v>290</v>
      </c>
      <c r="B88" s="573"/>
      <c r="C88" s="562"/>
      <c r="D88" s="562"/>
      <c r="E88" s="562"/>
      <c r="F88" s="562"/>
    </row>
    <row r="89" spans="1:6" x14ac:dyDescent="0.25">
      <c r="A89" s="562" t="s">
        <v>291</v>
      </c>
      <c r="B89" s="562"/>
      <c r="C89" s="562"/>
      <c r="D89" s="562"/>
      <c r="E89" s="562"/>
      <c r="F89" s="562"/>
    </row>
    <row r="90" spans="1:6" x14ac:dyDescent="0.25">
      <c r="A90" s="573"/>
      <c r="B90" s="562"/>
      <c r="C90" s="562"/>
      <c r="D90" s="562"/>
      <c r="E90" s="562"/>
      <c r="F90" s="562"/>
    </row>
    <row r="91" spans="1:6" x14ac:dyDescent="0.25">
      <c r="A91" s="576" t="s">
        <v>292</v>
      </c>
      <c r="B91" s="573"/>
      <c r="C91" s="562"/>
      <c r="D91" s="562"/>
      <c r="E91" s="562"/>
      <c r="F91" s="562"/>
    </row>
  </sheetData>
  <sheetProtection algorithmName="SHA-512" hashValue="9Au03H4mnkebpq6TWN5C53pjR7nRjR7BmoPRm2tPU1ohTPvlT/rude/H5LfOnkgCNj8gkBfLKK4XTfPbEnEDxA==" saltValue="A89y5956AlPRM6CGKLuKIQ==" spinCount="100000" sheet="1" objects="1" scenarios="1"/>
  <conditionalFormatting sqref="A91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 ANEXO 1. Análisis vertical</vt:lpstr>
      <vt:lpstr>ANEXO 2. AJUSTES</vt:lpstr>
      <vt:lpstr>ANEXO 3.1 BALANCE 2019 AJUSTADO</vt:lpstr>
      <vt:lpstr>ANEXO 4. BALANCE TIPO CUENTA</vt:lpstr>
      <vt:lpstr>ANEXO 5. ANÁLIISIS HORIZONTAL</vt:lpstr>
      <vt:lpstr>ANEXO 6. RESULTADOS</vt:lpstr>
      <vt:lpstr>ANEXO 7. ANÁLISIS DEPARTAMENTAL</vt:lpstr>
      <vt:lpstr>ANEXO 8. COOPERACIÓN FINANCIERA</vt:lpstr>
      <vt:lpstr>ANEXO 9, PIB</vt:lpstr>
      <vt:lpstr>ANEXO 10. FINANCIAMIENTO AL GOB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Jesús A. Rojas Díaz</cp:lastModifiedBy>
  <cp:lastPrinted>2020-03-24T13:41:13Z</cp:lastPrinted>
  <dcterms:created xsi:type="dcterms:W3CDTF">2011-03-08T22:07:57Z</dcterms:created>
  <dcterms:modified xsi:type="dcterms:W3CDTF">2021-04-07T14:55:19Z</dcterms:modified>
</cp:coreProperties>
</file>