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170" windowHeight="6135" activeTab="3"/>
  </bookViews>
  <sheets>
    <sheet name="MOMENTO" sheetId="1" r:id="rId1"/>
    <sheet name="MATERIAL" sheetId="2" r:id="rId2"/>
    <sheet name="ANGULOS" sheetId="3" r:id="rId3"/>
    <sheet name="OPT FLEXION" sheetId="4" r:id="rId4"/>
    <sheet name="OPT ANGULO" sheetId="5" r:id="rId5"/>
    <sheet name="NOLINEAL" sheetId="6" r:id="rId6"/>
    <sheet name="Hoja1" sheetId="7" r:id="rId7"/>
  </sheets>
  <definedNames>
    <definedName name="_xlnm._FilterDatabase" localSheetId="0" hidden="1">MOMENTO!$F$5:$L$18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M24" i="1"/>
  <c r="M22" i="1"/>
  <c r="G25" i="1"/>
  <c r="H25" i="1"/>
  <c r="I25" i="1"/>
  <c r="K25" i="1"/>
  <c r="J25" i="1"/>
  <c r="K23" i="1"/>
  <c r="J23" i="1"/>
  <c r="I23" i="1"/>
  <c r="H23" i="1"/>
  <c r="G23" i="1"/>
  <c r="G24" i="1"/>
  <c r="H24" i="1"/>
  <c r="I24" i="1"/>
  <c r="J24" i="1"/>
  <c r="K24" i="1"/>
  <c r="E20" i="4" l="1"/>
  <c r="D20" i="4"/>
  <c r="B20" i="4"/>
  <c r="B12" i="4"/>
  <c r="C16" i="4"/>
  <c r="D16" i="4"/>
  <c r="E16" i="4"/>
  <c r="B16" i="4"/>
  <c r="M32" i="2" l="1"/>
  <c r="M33" i="2"/>
  <c r="M34" i="2"/>
  <c r="M35" i="2"/>
  <c r="M36" i="2"/>
  <c r="M37" i="2"/>
  <c r="M38" i="2"/>
  <c r="M39" i="2"/>
  <c r="M40" i="2"/>
  <c r="M41" i="2"/>
  <c r="M42" i="2"/>
  <c r="M31" i="2"/>
  <c r="C56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40" i="2"/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0" i="2"/>
  <c r="E36" i="2"/>
  <c r="E33" i="2"/>
  <c r="E34" i="2"/>
  <c r="E35" i="2"/>
  <c r="E21" i="2"/>
  <c r="E22" i="2"/>
  <c r="E23" i="2"/>
  <c r="E24" i="2"/>
  <c r="E25" i="2"/>
  <c r="E26" i="2"/>
  <c r="E27" i="2"/>
  <c r="E28" i="2"/>
  <c r="E29" i="2"/>
  <c r="E30" i="2"/>
  <c r="E31" i="2"/>
  <c r="E32" i="2"/>
  <c r="E20" i="2"/>
  <c r="F5" i="2"/>
  <c r="F6" i="2"/>
  <c r="F7" i="2"/>
  <c r="F8" i="2"/>
  <c r="F9" i="2"/>
  <c r="F10" i="2"/>
  <c r="F11" i="2"/>
  <c r="F4" i="2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N14" i="1" l="1"/>
  <c r="M14" i="1"/>
  <c r="N23" i="1"/>
  <c r="O23" i="1"/>
  <c r="P23" i="1"/>
  <c r="Q23" i="1"/>
  <c r="M23" i="1"/>
  <c r="G28" i="1"/>
  <c r="N22" i="1"/>
  <c r="O22" i="1"/>
  <c r="P22" i="1"/>
  <c r="Q22" i="1"/>
  <c r="Q24" i="1" s="1"/>
  <c r="K28" i="1" s="1"/>
  <c r="O24" i="1" l="1"/>
  <c r="I28" i="1" s="1"/>
  <c r="N24" i="1"/>
  <c r="H28" i="1" s="1"/>
  <c r="O14" i="1"/>
  <c r="P14" i="1" s="1"/>
  <c r="P24" i="1"/>
  <c r="J28" i="1" s="1"/>
  <c r="J29" i="1" l="1"/>
  <c r="K29" i="1"/>
  <c r="I29" i="1"/>
  <c r="G29" i="1"/>
  <c r="H29" i="1"/>
</calcChain>
</file>

<file path=xl/comments1.xml><?xml version="1.0" encoding="utf-8"?>
<comments xmlns="http://schemas.openxmlformats.org/spreadsheetml/2006/main">
  <authors>
    <author>Harrys Yusti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34´245 Si
16´968 Sii
10´353 Siii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68´976 Si
33´937 Sii
20´807 Siii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1,03e5 Si
50´443 Sii
31´068 Siii
</t>
        </r>
      </text>
    </comment>
  </commentList>
</comments>
</file>

<file path=xl/comments2.xml><?xml version="1.0" encoding="utf-8"?>
<comments xmlns="http://schemas.openxmlformats.org/spreadsheetml/2006/main">
  <authors>
    <author>Harrys Yusti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50º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PODRIA SER 1,62 CONVERGE MUY BIEN PERO BISECCION AL FINAL 500-250-2000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45º-50º aproximadamente
corrida detenida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45º-55º aproximadamente
corrida detenida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50º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45º-55º aproximadamente
corrida detenida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45º-55º aproximadamente
corrida detenida</t>
        </r>
      </text>
    </comment>
  </commentList>
</comments>
</file>

<file path=xl/comments3.xml><?xml version="1.0" encoding="utf-8"?>
<comments xmlns="http://schemas.openxmlformats.org/spreadsheetml/2006/main">
  <authors>
    <author>Harrys Yusti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ese valor fue con 200-100-300
con uno de 100-50-150 dio:
16,086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mas esfuerzo que 9 pero esta mejor distribuido
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7N.mm
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7N.mm</t>
        </r>
      </text>
    </comment>
  </commentList>
</comments>
</file>

<file path=xl/comments4.xml><?xml version="1.0" encoding="utf-8"?>
<comments xmlns="http://schemas.openxmlformats.org/spreadsheetml/2006/main">
  <authors>
    <author>Harrys Yusti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50º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PODRIA SER 1,62 CONVERGE MUY BIEN PERO BISECCION AL FINAL 500-250-2000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50º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PODRIA SER 1,62 CONVERGE MUY BIEN PERO BISECCION AL FINAL 500-250-2000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Harrys Yusti:</t>
        </r>
        <r>
          <rPr>
            <sz val="9"/>
            <color indexed="81"/>
            <rFont val="Tahoma"/>
            <family val="2"/>
          </rPr>
          <t xml:space="preserve">
45º-50º aproximadamente
corrida detenida</t>
        </r>
      </text>
    </comment>
  </commentList>
</comments>
</file>

<file path=xl/sharedStrings.xml><?xml version="1.0" encoding="utf-8"?>
<sst xmlns="http://schemas.openxmlformats.org/spreadsheetml/2006/main" count="225" uniqueCount="126">
  <si>
    <t>VALIDACION DEL MODELO DE IMPLANTE</t>
  </si>
  <si>
    <t>NEUFLEX</t>
  </si>
  <si>
    <t>SWANSON</t>
  </si>
  <si>
    <t>CARGA</t>
  </si>
  <si>
    <t>ESFUERZOS</t>
  </si>
  <si>
    <t>MODELO</t>
  </si>
  <si>
    <t>CONVERGENCIA DEL MODELO</t>
  </si>
  <si>
    <t>ELEMENTOS</t>
  </si>
  <si>
    <t>ESFUERZO</t>
  </si>
  <si>
    <t>GID</t>
  </si>
  <si>
    <t>ANSYS</t>
  </si>
  <si>
    <t>M1</t>
  </si>
  <si>
    <t>M2</t>
  </si>
  <si>
    <t>M3</t>
  </si>
  <si>
    <t>M4</t>
  </si>
  <si>
    <t>M5</t>
  </si>
  <si>
    <t>ESF</t>
  </si>
  <si>
    <t>DEF</t>
  </si>
  <si>
    <t>MATRIZ DE SELECCIÓN</t>
  </si>
  <si>
    <t>MODELO A EVALUAR</t>
  </si>
  <si>
    <t>e</t>
  </si>
  <si>
    <t>d</t>
  </si>
  <si>
    <t>m1</t>
  </si>
  <si>
    <t>m2</t>
  </si>
  <si>
    <t>m3</t>
  </si>
  <si>
    <t>m4</t>
  </si>
  <si>
    <t>m5</t>
  </si>
  <si>
    <t>geometria</t>
  </si>
  <si>
    <t>ideal</t>
  </si>
  <si>
    <t>valor mas cercano a 1</t>
  </si>
  <si>
    <t>-100/-173,205</t>
  </si>
  <si>
    <t>-200/-343,41</t>
  </si>
  <si>
    <t>-300/-519,62</t>
  </si>
  <si>
    <t>CHRONOFLEX</t>
  </si>
  <si>
    <t>psi</t>
  </si>
  <si>
    <t>Hussein 2011</t>
  </si>
  <si>
    <t>Biddis 2004</t>
  </si>
  <si>
    <t>MOMENTO N.mm</t>
  </si>
  <si>
    <t>NEUFLEX ESFUERZO Mpa</t>
  </si>
  <si>
    <t>SWANSON ESFUERZO Mpa</t>
  </si>
  <si>
    <t>INABIO ESFUERZO Mpa</t>
  </si>
  <si>
    <t>DEF NF mm</t>
  </si>
  <si>
    <t>DEF SW mm</t>
  </si>
  <si>
    <t>DEF INB mm</t>
  </si>
  <si>
    <t>DESPLAZAMIENTO</t>
  </si>
  <si>
    <t>INABIO</t>
  </si>
  <si>
    <t>OPT 1 ESFUERZO Mpa</t>
  </si>
  <si>
    <t>OPT 2 ESFUERZO Mpa</t>
  </si>
  <si>
    <t>DEF OPT 1 mm</t>
  </si>
  <si>
    <t>DEF OPT 2 mm</t>
  </si>
  <si>
    <t>SW4 REF</t>
  </si>
  <si>
    <t>extrapolado</t>
  </si>
  <si>
    <t xml:space="preserve">SW6 </t>
  </si>
  <si>
    <t>observaciones</t>
  </si>
  <si>
    <t>OPT 5 ESFUERZO Mpa</t>
  </si>
  <si>
    <t>DEF OPT 5 mm</t>
  </si>
  <si>
    <t>OPT 6 ESFUERZO Mpa</t>
  </si>
  <si>
    <t>OPT 7 ESFUERZO Mpa</t>
  </si>
  <si>
    <t>OPT 8 ESFUERZO Mpa</t>
  </si>
  <si>
    <t>OPT 9 ESFUERZO Mpa</t>
  </si>
  <si>
    <t>OPT 10 ESFUERZO Mpa</t>
  </si>
  <si>
    <t>DEF OPT 7 mm</t>
  </si>
  <si>
    <t>DEF OPT 8 mm</t>
  </si>
  <si>
    <t>DEF OPT 9 mm</t>
  </si>
  <si>
    <t>DEF OPT 10 mm</t>
  </si>
  <si>
    <t>DEF OPT 6 mm</t>
  </si>
  <si>
    <t>OPT 11 ESFUERZO Mpa</t>
  </si>
  <si>
    <t>DEF OPT 11 mm</t>
  </si>
  <si>
    <t>Young:</t>
  </si>
  <si>
    <t>SILASTIC S</t>
  </si>
  <si>
    <t xml:space="preserve">NUSIL </t>
  </si>
  <si>
    <t>SILASTIC S RTV</t>
  </si>
  <si>
    <t>RUBBER</t>
  </si>
  <si>
    <t>ANASIL</t>
  </si>
  <si>
    <t>FLEXSPAN</t>
  </si>
  <si>
    <t>HUSSEIN</t>
  </si>
  <si>
    <t>MPA</t>
  </si>
  <si>
    <t>WILLIAMS</t>
  </si>
  <si>
    <t>MATERIAL REAL</t>
  </si>
  <si>
    <t>Mpa</t>
  </si>
  <si>
    <t>Chronoflex AR</t>
  </si>
  <si>
    <t>Valores elasticos para modulo de Young</t>
  </si>
  <si>
    <t>Desplazamiento</t>
  </si>
  <si>
    <t>Neuflex [Mpa]</t>
  </si>
  <si>
    <t>Swanson [Mpa]</t>
  </si>
  <si>
    <t>Propuesto [Mpa]</t>
  </si>
  <si>
    <t>LINEAL</t>
  </si>
  <si>
    <t>NO LINEAL</t>
  </si>
  <si>
    <t>ANGULO</t>
  </si>
  <si>
    <t>tiene logica que se comporte asi</t>
  </si>
  <si>
    <t>al tratarse de dos materiales lineales se hace un estudio lineal</t>
  </si>
  <si>
    <t>Esf/Def</t>
  </si>
  <si>
    <t>1,70--1,8222</t>
  </si>
  <si>
    <t>angulo</t>
  </si>
  <si>
    <t>OPT 12 ESFUERZO Mpa</t>
  </si>
  <si>
    <t>1,2794 hacerlo otra vez</t>
  </si>
  <si>
    <t>INICIAL (Mpa)</t>
  </si>
  <si>
    <t>NEUFLEX (Mpa)</t>
  </si>
  <si>
    <t>OPT FINAL (Mpa)</t>
  </si>
  <si>
    <t>SWANSON (Mpa)</t>
  </si>
  <si>
    <t>Matriz de Selección</t>
  </si>
  <si>
    <t>Modelos</t>
  </si>
  <si>
    <t>P</t>
  </si>
  <si>
    <t>Grado de movilidad</t>
  </si>
  <si>
    <t>Compatibilidad anatómica</t>
  </si>
  <si>
    <t>Compatibilidad funcional</t>
  </si>
  <si>
    <t>0.138</t>
  </si>
  <si>
    <t>0.151</t>
  </si>
  <si>
    <t>0.157</t>
  </si>
  <si>
    <t>0.141</t>
  </si>
  <si>
    <t>0.152</t>
  </si>
  <si>
    <t>Resistencia mecánica</t>
  </si>
  <si>
    <t>0.026</t>
  </si>
  <si>
    <t>0.095</t>
  </si>
  <si>
    <t>0.109</t>
  </si>
  <si>
    <t>0.059</t>
  </si>
  <si>
    <t>0.131</t>
  </si>
  <si>
    <t>Compatibilidad de materiales</t>
  </si>
  <si>
    <t>0.5</t>
  </si>
  <si>
    <t>Propuesta de fabricación</t>
  </si>
  <si>
    <t>Total</t>
  </si>
  <si>
    <t>0.528</t>
  </si>
  <si>
    <t>0.701</t>
  </si>
  <si>
    <t>0.711</t>
  </si>
  <si>
    <t>0.70</t>
  </si>
  <si>
    <t>0.714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</si>
</sst>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#,##0.0000000"/>
    <numFmt numFmtId="165" formatCode="#,##0.00000000"/>
    <numFmt numFmtId="166" formatCode="#,##0.000000000000"/>
    <numFmt numFmtId="167" formatCode="_ * #,##0.0000_ ;_ * \-#,##0.0000_ ;_ * &quot;-&quot;??_ ;_ @_ "/>
    <numFmt numFmtId="168" formatCode="0.000"/>
    <numFmt numFmtId="175" formatCode="_ * #,##0.0000_ ;_ * \-#,##0.0000_ ;_ * &quot;-&quot;????_ ;_ @_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Arial"/>
    </font>
    <font>
      <b/>
      <sz val="20"/>
      <color rgb="FFFFFFFF"/>
      <name val="Times New Roman"/>
    </font>
    <font>
      <b/>
      <sz val="20"/>
      <color rgb="FF000000"/>
      <name val="Times New Roman"/>
    </font>
    <font>
      <sz val="20"/>
      <color rgb="FF000000"/>
      <name val="Times New Roman"/>
    </font>
    <font>
      <b/>
      <sz val="24"/>
      <color rgb="FFFFFFFF"/>
      <name val="Times New Roman"/>
    </font>
    <font>
      <b/>
      <sz val="10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E83C3"/>
        <bgColor indexed="64"/>
      </patternFill>
    </fill>
    <fill>
      <patternFill patternType="solid">
        <fgColor rgb="FFCDD9E9"/>
        <bgColor indexed="64"/>
      </patternFill>
    </fill>
    <fill>
      <patternFill patternType="solid">
        <fgColor rgb="FFE8EDF5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3" borderId="1" xfId="0" applyFill="1" applyBorder="1"/>
    <xf numFmtId="0" fontId="0" fillId="3" borderId="0" xfId="0" applyFill="1" applyAlignment="1">
      <alignment horizontal="right"/>
    </xf>
    <xf numFmtId="0" fontId="0" fillId="4" borderId="1" xfId="0" applyFill="1" applyBorder="1"/>
    <xf numFmtId="3" fontId="0" fillId="0" borderId="1" xfId="0" applyNumberFormat="1" applyBorder="1"/>
    <xf numFmtId="3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5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4" borderId="3" xfId="0" applyFill="1" applyBorder="1" applyAlignment="1"/>
    <xf numFmtId="0" fontId="0" fillId="5" borderId="1" xfId="0" applyFill="1" applyBorder="1" applyAlignment="1"/>
    <xf numFmtId="0" fontId="0" fillId="6" borderId="1" xfId="0" applyFill="1" applyBorder="1" applyAlignment="1"/>
    <xf numFmtId="0" fontId="1" fillId="6" borderId="1" xfId="0" applyFont="1" applyFill="1" applyBorder="1"/>
    <xf numFmtId="49" fontId="0" fillId="0" borderId="1" xfId="0" applyNumberFormat="1" applyBorder="1"/>
    <xf numFmtId="0" fontId="0" fillId="0" borderId="12" xfId="0" applyBorder="1"/>
    <xf numFmtId="0" fontId="0" fillId="3" borderId="4" xfId="0" applyFill="1" applyBorder="1" applyAlignment="1"/>
    <xf numFmtId="0" fontId="0" fillId="3" borderId="4" xfId="0" applyFill="1" applyBorder="1"/>
    <xf numFmtId="0" fontId="0" fillId="3" borderId="14" xfId="0" applyFill="1" applyBorder="1"/>
    <xf numFmtId="0" fontId="1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/>
    </xf>
    <xf numFmtId="0" fontId="3" fillId="3" borderId="0" xfId="0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6" fillId="7" borderId="4" xfId="0" applyFont="1" applyFill="1" applyBorder="1"/>
    <xf numFmtId="0" fontId="6" fillId="7" borderId="0" xfId="0" applyFont="1" applyFill="1"/>
    <xf numFmtId="0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1" fontId="0" fillId="9" borderId="1" xfId="0" applyNumberFormat="1" applyFill="1" applyBorder="1" applyAlignment="1">
      <alignment horizontal="center" vertical="center"/>
    </xf>
    <xf numFmtId="167" fontId="0" fillId="9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4" xfId="0" applyFill="1" applyBorder="1" applyAlignment="1"/>
    <xf numFmtId="0" fontId="0" fillId="4" borderId="4" xfId="0" applyFill="1" applyBorder="1"/>
    <xf numFmtId="0" fontId="1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horizontal="right"/>
    </xf>
    <xf numFmtId="0" fontId="3" fillId="4" borderId="0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10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/>
    </xf>
    <xf numFmtId="0" fontId="0" fillId="4" borderId="1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0" fontId="0" fillId="12" borderId="1" xfId="0" applyNumberFormat="1" applyFill="1" applyBorder="1" applyAlignment="1">
      <alignment horizontal="center" vertical="center"/>
    </xf>
    <xf numFmtId="0" fontId="0" fillId="12" borderId="12" xfId="0" applyNumberFormat="1" applyFill="1" applyBorder="1" applyAlignment="1">
      <alignment horizontal="center" vertical="center"/>
    </xf>
    <xf numFmtId="0" fontId="0" fillId="4" borderId="0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14" fillId="4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7" fontId="0" fillId="11" borderId="1" xfId="1" applyNumberFormat="1" applyFont="1" applyFill="1" applyBorder="1" applyAlignment="1">
      <alignment horizontal="center" vertical="center"/>
    </xf>
    <xf numFmtId="168" fontId="0" fillId="4" borderId="1" xfId="0" applyNumberFormat="1" applyFill="1" applyBorder="1" applyAlignment="1">
      <alignment horizontal="right"/>
    </xf>
    <xf numFmtId="0" fontId="14" fillId="4" borderId="0" xfId="0" applyFont="1" applyFill="1" applyBorder="1" applyAlignment="1">
      <alignment horizontal="left"/>
    </xf>
    <xf numFmtId="0" fontId="15" fillId="12" borderId="1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" fillId="4" borderId="0" xfId="0" applyFont="1" applyFill="1" applyAlignment="1"/>
    <xf numFmtId="0" fontId="1" fillId="4" borderId="0" xfId="0" applyFont="1" applyFill="1" applyAlignment="1">
      <alignment horizontal="right"/>
    </xf>
    <xf numFmtId="0" fontId="0" fillId="4" borderId="1" xfId="0" applyFill="1" applyBorder="1" applyAlignment="1">
      <alignment horizontal="right"/>
    </xf>
    <xf numFmtId="168" fontId="0" fillId="10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/>
    </xf>
    <xf numFmtId="0" fontId="13" fillId="4" borderId="0" xfId="0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0" fontId="7" fillId="3" borderId="18" xfId="0" applyFont="1" applyFill="1" applyBorder="1"/>
    <xf numFmtId="0" fontId="7" fillId="3" borderId="4" xfId="0" applyFont="1" applyFill="1" applyBorder="1"/>
    <xf numFmtId="0" fontId="7" fillId="3" borderId="0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7" fillId="3" borderId="22" xfId="0" applyFont="1" applyFill="1" applyBorder="1"/>
    <xf numFmtId="0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0" xfId="0" applyFont="1" applyFill="1" applyBorder="1" applyAlignment="1"/>
    <xf numFmtId="0" fontId="0" fillId="2" borderId="0" xfId="0" applyFill="1"/>
    <xf numFmtId="0" fontId="1" fillId="2" borderId="0" xfId="0" applyFont="1" applyFill="1"/>
    <xf numFmtId="0" fontId="0" fillId="13" borderId="1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0" fillId="12" borderId="12" xfId="0" applyNumberForma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8" fillId="17" borderId="27" xfId="0" applyFont="1" applyFill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 readingOrder="1"/>
    </xf>
    <xf numFmtId="0" fontId="19" fillId="17" borderId="28" xfId="0" applyFont="1" applyFill="1" applyBorder="1" applyAlignment="1">
      <alignment horizontal="center" vertical="center" wrapText="1" readingOrder="1"/>
    </xf>
    <xf numFmtId="0" fontId="21" fillId="19" borderId="28" xfId="0" applyFont="1" applyFill="1" applyBorder="1" applyAlignment="1">
      <alignment horizontal="center" vertical="center" wrapText="1" readingOrder="1"/>
    </xf>
    <xf numFmtId="0" fontId="21" fillId="18" borderId="28" xfId="0" applyFont="1" applyFill="1" applyBorder="1" applyAlignment="1">
      <alignment horizontal="center" vertical="center" wrapText="1" readingOrder="1"/>
    </xf>
    <xf numFmtId="0" fontId="19" fillId="17" borderId="24" xfId="0" applyFont="1" applyFill="1" applyBorder="1" applyAlignment="1">
      <alignment horizontal="center" vertical="center" wrapText="1" readingOrder="1"/>
    </xf>
    <xf numFmtId="0" fontId="19" fillId="17" borderId="25" xfId="0" applyFont="1" applyFill="1" applyBorder="1" applyAlignment="1">
      <alignment horizontal="center" vertical="center" wrapText="1" readingOrder="1"/>
    </xf>
    <xf numFmtId="0" fontId="19" fillId="17" borderId="26" xfId="0" applyFont="1" applyFill="1" applyBorder="1" applyAlignment="1">
      <alignment horizontal="center" vertical="center" wrapText="1" readingOrder="1"/>
    </xf>
    <xf numFmtId="0" fontId="22" fillId="17" borderId="29" xfId="0" applyFont="1" applyFill="1" applyBorder="1" applyAlignment="1">
      <alignment horizontal="center" vertical="center" wrapText="1" readingOrder="1"/>
    </xf>
    <xf numFmtId="0" fontId="22" fillId="17" borderId="30" xfId="0" applyFont="1" applyFill="1" applyBorder="1" applyAlignment="1">
      <alignment horizontal="center" vertical="center" wrapText="1" readingOrder="1"/>
    </xf>
    <xf numFmtId="12" fontId="21" fillId="19" borderId="28" xfId="0" applyNumberFormat="1" applyFont="1" applyFill="1" applyBorder="1" applyAlignment="1">
      <alignment horizontal="center" vertical="center" wrapText="1" readingOrder="1"/>
    </xf>
    <xf numFmtId="0" fontId="3" fillId="20" borderId="33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horizontal="center" vertical="center" wrapText="1"/>
    </xf>
    <xf numFmtId="0" fontId="23" fillId="20" borderId="33" xfId="0" applyFont="1" applyFill="1" applyBorder="1" applyAlignment="1">
      <alignment horizontal="center" vertical="center" wrapText="1"/>
    </xf>
    <xf numFmtId="16" fontId="3" fillId="20" borderId="10" xfId="0" applyNumberFormat="1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1" xfId="0" applyFont="1" applyFill="1" applyBorder="1" applyAlignment="1">
      <alignment horizontal="center" vertical="center" wrapText="1"/>
    </xf>
    <xf numFmtId="0" fontId="23" fillId="20" borderId="32" xfId="0" applyFont="1" applyFill="1" applyBorder="1" applyAlignment="1">
      <alignment horizontal="center" vertical="center" wrapText="1"/>
    </xf>
    <xf numFmtId="175" fontId="1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</a:t>
            </a:r>
            <a:r>
              <a:rPr lang="es-VE" baseline="0"/>
              <a:t> aplicado:</a:t>
            </a:r>
            <a:r>
              <a:rPr lang="es-VE"/>
              <a:t> esfuerzo-deformacion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neuflex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MOMENTO!$J$6:$J$12</c:f>
              <c:numCache>
                <c:formatCode>General</c:formatCode>
                <c:ptCount val="7"/>
                <c:pt idx="0">
                  <c:v>8.0794999999999995</c:v>
                </c:pt>
                <c:pt idx="1">
                  <c:v>11.564</c:v>
                </c:pt>
                <c:pt idx="2">
                  <c:v>13.388999999999999</c:v>
                </c:pt>
                <c:pt idx="3">
                  <c:v>15.285</c:v>
                </c:pt>
                <c:pt idx="4">
                  <c:v>17.265000000000001</c:v>
                </c:pt>
                <c:pt idx="5">
                  <c:v>19.347000000000001</c:v>
                </c:pt>
                <c:pt idx="6">
                  <c:v>21.55</c:v>
                </c:pt>
              </c:numCache>
            </c:numRef>
          </c:xVal>
          <c:yVal>
            <c:numRef>
              <c:f>MOMENTO!$G$6:$G$12</c:f>
              <c:numCache>
                <c:formatCode>General</c:formatCode>
                <c:ptCount val="7"/>
                <c:pt idx="0">
                  <c:v>0.41587000000000002</c:v>
                </c:pt>
                <c:pt idx="1">
                  <c:v>0.55840999999999996</c:v>
                </c:pt>
                <c:pt idx="2">
                  <c:v>0.62966999999999995</c:v>
                </c:pt>
                <c:pt idx="3">
                  <c:v>0.70045000000000002</c:v>
                </c:pt>
                <c:pt idx="4">
                  <c:v>0.76890999999999998</c:v>
                </c:pt>
                <c:pt idx="5">
                  <c:v>0.83426999999999996</c:v>
                </c:pt>
                <c:pt idx="6">
                  <c:v>0.89527999999999996</c:v>
                </c:pt>
              </c:numCache>
            </c:numRef>
          </c:yVal>
          <c:smooth val="1"/>
        </c:ser>
        <c:ser>
          <c:idx val="1"/>
          <c:order val="1"/>
          <c:tx>
            <c:v>swanson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MOMENTO!$K$6:$K$14</c:f>
              <c:numCache>
                <c:formatCode>General</c:formatCode>
                <c:ptCount val="9"/>
                <c:pt idx="0">
                  <c:v>2.6667000000000001</c:v>
                </c:pt>
                <c:pt idx="1">
                  <c:v>3.7389000000000001</c:v>
                </c:pt>
                <c:pt idx="2">
                  <c:v>4.2770999999999999</c:v>
                </c:pt>
                <c:pt idx="3">
                  <c:v>4.8162000000000003</c:v>
                </c:pt>
                <c:pt idx="4">
                  <c:v>5.3566000000000003</c:v>
                </c:pt>
                <c:pt idx="5">
                  <c:v>5.8986999999999998</c:v>
                </c:pt>
                <c:pt idx="6">
                  <c:v>6.4423000000000004</c:v>
                </c:pt>
                <c:pt idx="7">
                  <c:v>8.0838999999999999</c:v>
                </c:pt>
                <c:pt idx="8">
                  <c:v>10.865</c:v>
                </c:pt>
              </c:numCache>
            </c:numRef>
          </c:xVal>
          <c:yVal>
            <c:numRef>
              <c:f>MOMENTO!$H$6:$H$14</c:f>
              <c:numCache>
                <c:formatCode>General</c:formatCode>
                <c:ptCount val="9"/>
                <c:pt idx="0">
                  <c:v>0.16438</c:v>
                </c:pt>
                <c:pt idx="1">
                  <c:v>0.23008999999999999</c:v>
                </c:pt>
                <c:pt idx="2">
                  <c:v>0.26296000000000003</c:v>
                </c:pt>
                <c:pt idx="3">
                  <c:v>0.29585</c:v>
                </c:pt>
                <c:pt idx="4">
                  <c:v>0.32876</c:v>
                </c:pt>
                <c:pt idx="5">
                  <c:v>0.36170000000000002</c:v>
                </c:pt>
                <c:pt idx="6">
                  <c:v>0.39468999999999999</c:v>
                </c:pt>
                <c:pt idx="7">
                  <c:v>0.49392999999999998</c:v>
                </c:pt>
                <c:pt idx="8">
                  <c:v>0.66073000000000004</c:v>
                </c:pt>
              </c:numCache>
            </c:numRef>
          </c:yVal>
          <c:smooth val="1"/>
        </c:ser>
        <c:ser>
          <c:idx val="2"/>
          <c:order val="2"/>
          <c:tx>
            <c:v>inabio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MOMENTO!$L$6:$L$15</c:f>
              <c:numCache>
                <c:formatCode>General</c:formatCode>
                <c:ptCount val="10"/>
                <c:pt idx="0">
                  <c:v>4.7595000000000001</c:v>
                </c:pt>
                <c:pt idx="1">
                  <c:v>5.4573999999999998</c:v>
                </c:pt>
                <c:pt idx="2">
                  <c:v>6.2606999999999999</c:v>
                </c:pt>
                <c:pt idx="3">
                  <c:v>7.0728</c:v>
                </c:pt>
                <c:pt idx="4">
                  <c:v>7.8989000000000003</c:v>
                </c:pt>
                <c:pt idx="5">
                  <c:v>8.7197999999999993</c:v>
                </c:pt>
                <c:pt idx="6">
                  <c:v>9.5618999999999996</c:v>
                </c:pt>
                <c:pt idx="7">
                  <c:v>12.156000000000001</c:v>
                </c:pt>
                <c:pt idx="8">
                  <c:v>16.812999999999999</c:v>
                </c:pt>
                <c:pt idx="9">
                  <c:v>21.459</c:v>
                </c:pt>
              </c:numCache>
            </c:numRef>
          </c:xVal>
          <c:yVal>
            <c:numRef>
              <c:f>MOMENTO!$I$6:$I$15</c:f>
              <c:numCache>
                <c:formatCode>General</c:formatCode>
                <c:ptCount val="10"/>
                <c:pt idx="0">
                  <c:v>0.28849999999999998</c:v>
                </c:pt>
                <c:pt idx="1">
                  <c:v>0.38344</c:v>
                </c:pt>
                <c:pt idx="2">
                  <c:v>0.43541000000000002</c:v>
                </c:pt>
                <c:pt idx="3">
                  <c:v>0.48653999999999997</c:v>
                </c:pt>
                <c:pt idx="4">
                  <c:v>0.53700999999999999</c:v>
                </c:pt>
                <c:pt idx="5">
                  <c:v>0.58536999999999995</c:v>
                </c:pt>
                <c:pt idx="6">
                  <c:v>0.63334000000000001</c:v>
                </c:pt>
                <c:pt idx="7">
                  <c:v>0.76780000000000004</c:v>
                </c:pt>
                <c:pt idx="8">
                  <c:v>1.0072000000000001</c:v>
                </c:pt>
                <c:pt idx="9">
                  <c:v>1.3085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32768"/>
        <c:axId val="64035072"/>
      </c:scatterChart>
      <c:valAx>
        <c:axId val="6403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deformacion total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035072"/>
        <c:crosses val="autoZero"/>
        <c:crossBetween val="midCat"/>
      </c:valAx>
      <c:valAx>
        <c:axId val="6403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032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 aplicado: 5 N.mm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neuflex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cat>
          <c:val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val>
        </c:ser>
        <c:ser>
          <c:idx val="1"/>
          <c:order val="1"/>
          <c:tx>
            <c:v>swanson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cat>
          <c:val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val>
        </c:ser>
        <c:ser>
          <c:idx val="2"/>
          <c:order val="2"/>
          <c:tx>
            <c:v>inabio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cat>
          <c:val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val>
        </c:ser>
        <c:ser>
          <c:idx val="3"/>
          <c:order val="3"/>
          <c:tx>
            <c:v>OPT 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cat>
          <c:val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val>
        </c:ser>
        <c:ser>
          <c:idx val="4"/>
          <c:order val="4"/>
          <c:tx>
            <c:v>OPT 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cat>
          <c:val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val>
        </c:ser>
        <c:ser>
          <c:idx val="5"/>
          <c:order val="5"/>
          <c:tx>
            <c:v>OPT 5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cat>
          <c:val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val>
        </c:ser>
        <c:ser>
          <c:idx val="6"/>
          <c:order val="6"/>
          <c:tx>
            <c:v>OPT 6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cat>
          <c:val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val>
        </c:ser>
        <c:ser>
          <c:idx val="7"/>
          <c:order val="7"/>
          <c:tx>
            <c:v>OPT 7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cat>
          <c:val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val>
        </c:ser>
        <c:ser>
          <c:idx val="8"/>
          <c:order val="8"/>
          <c:tx>
            <c:v>OPT 8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cat>
          <c:val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val>
        </c:ser>
        <c:ser>
          <c:idx val="9"/>
          <c:order val="9"/>
          <c:tx>
            <c:v>OPT 9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cat>
          <c:val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val>
        </c:ser>
        <c:ser>
          <c:idx val="10"/>
          <c:order val="10"/>
          <c:tx>
            <c:v>OPT 10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cat>
          <c:val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val>
        </c:ser>
        <c:ser>
          <c:idx val="11"/>
          <c:order val="11"/>
          <c:tx>
            <c:v>OPT 11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cat>
          <c:val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70816"/>
        <c:axId val="66772352"/>
      </c:barChart>
      <c:catAx>
        <c:axId val="66770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one"/>
        <c:crossAx val="66772352"/>
        <c:crosses val="autoZero"/>
        <c:auto val="1"/>
        <c:lblAlgn val="ctr"/>
        <c:lblOffset val="100"/>
        <c:tickMarkSkip val="1"/>
        <c:noMultiLvlLbl val="0"/>
      </c:catAx>
      <c:valAx>
        <c:axId val="66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677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 aplicado: 5 N.mm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neuflex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cat>
          <c:val>
            <c:numRef>
              <c:f>'OPT FLEXION'!$E$2</c:f>
              <c:numCache>
                <c:formatCode>General</c:formatCode>
                <c:ptCount val="1"/>
                <c:pt idx="0">
                  <c:v>8.0794999999999995</c:v>
                </c:pt>
              </c:numCache>
            </c:numRef>
          </c:val>
        </c:ser>
        <c:ser>
          <c:idx val="1"/>
          <c:order val="1"/>
          <c:tx>
            <c:v>swanson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cat>
          <c:val>
            <c:numRef>
              <c:f>'OPT FLEXION'!$F$2</c:f>
              <c:numCache>
                <c:formatCode>General</c:formatCode>
                <c:ptCount val="1"/>
                <c:pt idx="0">
                  <c:v>2.6667000000000001</c:v>
                </c:pt>
              </c:numCache>
            </c:numRef>
          </c:val>
        </c:ser>
        <c:ser>
          <c:idx val="2"/>
          <c:order val="2"/>
          <c:tx>
            <c:v>inabio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cat>
          <c:val>
            <c:numRef>
              <c:f>'OPT FLEXION'!$G$2</c:f>
              <c:numCache>
                <c:formatCode>General</c:formatCode>
                <c:ptCount val="1"/>
                <c:pt idx="0">
                  <c:v>4.7595000000000001</c:v>
                </c:pt>
              </c:numCache>
            </c:numRef>
          </c:val>
        </c:ser>
        <c:ser>
          <c:idx val="3"/>
          <c:order val="3"/>
          <c:tx>
            <c:v>OPT 1</c:v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cat>
          <c:val>
            <c:numRef>
              <c:f>'OPT FLEXION'!$F$14</c:f>
              <c:numCache>
                <c:formatCode>General</c:formatCode>
                <c:ptCount val="1"/>
                <c:pt idx="0">
                  <c:v>1.9153</c:v>
                </c:pt>
              </c:numCache>
            </c:numRef>
          </c:val>
        </c:ser>
        <c:ser>
          <c:idx val="4"/>
          <c:order val="4"/>
          <c:tx>
            <c:v>OPT 2</c:v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cat>
          <c:val>
            <c:numRef>
              <c:f>'OPT FLEXION'!$G$14</c:f>
              <c:numCache>
                <c:formatCode>0.00E+00</c:formatCode>
                <c:ptCount val="1"/>
                <c:pt idx="0">
                  <c:v>2.9799999999999999E-5</c:v>
                </c:pt>
              </c:numCache>
            </c:numRef>
          </c:val>
        </c:ser>
        <c:ser>
          <c:idx val="5"/>
          <c:order val="5"/>
          <c:tx>
            <c:v>OPT 3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cat>
          <c:val>
            <c:numRef>
              <c:f>'OPT FLEXION'!$H$14</c:f>
              <c:numCache>
                <c:formatCode>General</c:formatCode>
                <c:ptCount val="1"/>
                <c:pt idx="0">
                  <c:v>6.6317000000000004</c:v>
                </c:pt>
              </c:numCache>
            </c:numRef>
          </c:val>
        </c:ser>
        <c:ser>
          <c:idx val="6"/>
          <c:order val="6"/>
          <c:tx>
            <c:v>OPT 4</c:v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cat>
          <c:val>
            <c:numRef>
              <c:f>'OPT FLEXION'!$I$14</c:f>
              <c:numCache>
                <c:formatCode>General</c:formatCode>
                <c:ptCount val="1"/>
                <c:pt idx="0">
                  <c:v>7.7125000000000004</c:v>
                </c:pt>
              </c:numCache>
            </c:numRef>
          </c:val>
        </c:ser>
        <c:ser>
          <c:idx val="7"/>
          <c:order val="7"/>
          <c:tx>
            <c:v>OPT 5</c:v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cat>
          <c:val>
            <c:numRef>
              <c:f>'OPT FLEXION'!$F$18</c:f>
              <c:numCache>
                <c:formatCode>General</c:formatCode>
                <c:ptCount val="1"/>
                <c:pt idx="0">
                  <c:v>2.2018</c:v>
                </c:pt>
              </c:numCache>
            </c:numRef>
          </c:val>
        </c:ser>
        <c:ser>
          <c:idx val="8"/>
          <c:order val="8"/>
          <c:tx>
            <c:v>OPT 6</c:v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cat>
          <c:val>
            <c:numRef>
              <c:f>'OPT FLEXION'!$G$18</c:f>
              <c:numCache>
                <c:formatCode>_ * #,##0.0000_ ;_ * \-#,##0.0000_ ;_ * "-"??_ ;_ @_ </c:formatCode>
                <c:ptCount val="1"/>
                <c:pt idx="0">
                  <c:v>12.522399999999999</c:v>
                </c:pt>
              </c:numCache>
            </c:numRef>
          </c:val>
        </c:ser>
        <c:ser>
          <c:idx val="9"/>
          <c:order val="9"/>
          <c:tx>
            <c:v>OPT 7</c:v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cat>
          <c:val>
            <c:numRef>
              <c:f>'OPT FLEXION'!$H$18</c:f>
              <c:numCache>
                <c:formatCode>General</c:formatCode>
                <c:ptCount val="1"/>
                <c:pt idx="0">
                  <c:v>20.370999999999999</c:v>
                </c:pt>
              </c:numCache>
            </c:numRef>
          </c:val>
        </c:ser>
        <c:ser>
          <c:idx val="10"/>
          <c:order val="10"/>
          <c:tx>
            <c:v>OPT 8</c:v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cat>
          <c:val>
            <c:numRef>
              <c:f>'OPT FLEXION'!$I$18</c:f>
              <c:numCache>
                <c:formatCode>General</c:formatCode>
                <c:ptCount val="1"/>
                <c:pt idx="0">
                  <c:v>20.321000000000002</c:v>
                </c:pt>
              </c:numCache>
            </c:numRef>
          </c:val>
        </c:ser>
        <c:ser>
          <c:idx val="11"/>
          <c:order val="11"/>
          <c:tx>
            <c:v>OPT 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cat>
          <c:val>
            <c:numRef>
              <c:f>'OPT FLEXION'!$C$22</c:f>
              <c:numCache>
                <c:formatCode>General</c:formatCode>
                <c:ptCount val="1"/>
                <c:pt idx="0">
                  <c:v>17.798999999999999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71520"/>
        <c:axId val="66973056"/>
      </c:barChart>
      <c:catAx>
        <c:axId val="66971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one"/>
        <c:crossAx val="66973056"/>
        <c:crosses val="autoZero"/>
        <c:auto val="1"/>
        <c:lblAlgn val="ctr"/>
        <c:lblOffset val="100"/>
        <c:tickMarkSkip val="1"/>
        <c:noMultiLvlLbl val="0"/>
      </c:catAx>
      <c:valAx>
        <c:axId val="6697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desplazamiento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697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 aplicado: 5 N.mm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neuflex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cat>
          <c:val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val>
        </c:ser>
        <c:ser>
          <c:idx val="1"/>
          <c:order val="1"/>
          <c:tx>
            <c:v>swanson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cat>
          <c:val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val>
        </c:ser>
        <c:ser>
          <c:idx val="2"/>
          <c:order val="2"/>
          <c:tx>
            <c:v>inabio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cat>
          <c:val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val>
        </c:ser>
        <c:ser>
          <c:idx val="3"/>
          <c:order val="3"/>
          <c:tx>
            <c:v>OPT 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cat>
          <c:val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val>
        </c:ser>
        <c:ser>
          <c:idx val="4"/>
          <c:order val="4"/>
          <c:tx>
            <c:v>OPT 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cat>
          <c:val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val>
        </c:ser>
        <c:ser>
          <c:idx val="5"/>
          <c:order val="5"/>
          <c:tx>
            <c:v>OPT 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cat>
          <c:val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val>
        </c:ser>
        <c:ser>
          <c:idx val="6"/>
          <c:order val="6"/>
          <c:tx>
            <c:v>OPT 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cat>
          <c:val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val>
        </c:ser>
        <c:ser>
          <c:idx val="7"/>
          <c:order val="7"/>
          <c:tx>
            <c:v>OPT 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cat>
          <c:val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val>
        </c:ser>
        <c:ser>
          <c:idx val="8"/>
          <c:order val="8"/>
          <c:tx>
            <c:v>OPT 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cat>
          <c:val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val>
        </c:ser>
        <c:ser>
          <c:idx val="9"/>
          <c:order val="9"/>
          <c:tx>
            <c:v>OPT 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cat>
          <c:val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val>
        </c:ser>
        <c:ser>
          <c:idx val="10"/>
          <c:order val="10"/>
          <c:tx>
            <c:v>OPT 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cat>
          <c:val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val>
        </c:ser>
        <c:ser>
          <c:idx val="11"/>
          <c:order val="11"/>
          <c:tx>
            <c:v>OPT 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cat>
          <c:val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14880"/>
        <c:axId val="67116416"/>
      </c:barChart>
      <c:catAx>
        <c:axId val="67114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one"/>
        <c:crossAx val="67116416"/>
        <c:crosses val="autoZero"/>
        <c:auto val="1"/>
        <c:lblAlgn val="ctr"/>
        <c:lblOffset val="100"/>
        <c:tickMarkSkip val="1"/>
        <c:noMultiLvlLbl val="0"/>
      </c:catAx>
      <c:valAx>
        <c:axId val="6711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71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Comparacion de Modelos Evaluados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NEUFLEX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'OPT ANGULO'!$A$22:$A$26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'OPT ANGULO'!$B$22:$B$26</c:f>
              <c:numCache>
                <c:formatCode>General</c:formatCode>
                <c:ptCount val="5"/>
                <c:pt idx="0">
                  <c:v>1.5283</c:v>
                </c:pt>
                <c:pt idx="1">
                  <c:v>0.97238000000000002</c:v>
                </c:pt>
                <c:pt idx="2">
                  <c:v>0</c:v>
                </c:pt>
                <c:pt idx="3">
                  <c:v>0.90466000000000002</c:v>
                </c:pt>
                <c:pt idx="4">
                  <c:v>1.3290999999999999</c:v>
                </c:pt>
              </c:numCache>
            </c:numRef>
          </c:yVal>
          <c:smooth val="0"/>
        </c:ser>
        <c:ser>
          <c:idx val="1"/>
          <c:order val="1"/>
          <c:tx>
            <c:v>INICIAL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'OPT ANGULO'!$A$22:$A$26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'OPT ANGULO'!$C$22:$C$26</c:f>
              <c:numCache>
                <c:formatCode>General</c:formatCode>
                <c:ptCount val="5"/>
                <c:pt idx="0">
                  <c:v>1.62</c:v>
                </c:pt>
                <c:pt idx="1">
                  <c:v>1.1947000000000001</c:v>
                </c:pt>
                <c:pt idx="2">
                  <c:v>0</c:v>
                </c:pt>
                <c:pt idx="3">
                  <c:v>0.87941999999999998</c:v>
                </c:pt>
                <c:pt idx="4">
                  <c:v>1.3372999999999999</c:v>
                </c:pt>
              </c:numCache>
            </c:numRef>
          </c:yVal>
          <c:smooth val="0"/>
        </c:ser>
        <c:ser>
          <c:idx val="2"/>
          <c:order val="2"/>
          <c:tx>
            <c:v>FINAL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'OPT ANGULO'!$A$22:$A$26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'OPT ANGULO'!$D$22:$D$26</c:f>
              <c:numCache>
                <c:formatCode>General</c:formatCode>
                <c:ptCount val="5"/>
                <c:pt idx="0">
                  <c:v>1.472</c:v>
                </c:pt>
                <c:pt idx="1">
                  <c:v>0.88297999999999999</c:v>
                </c:pt>
                <c:pt idx="2">
                  <c:v>0</c:v>
                </c:pt>
                <c:pt idx="3">
                  <c:v>0.83187999999999995</c:v>
                </c:pt>
                <c:pt idx="4">
                  <c:v>1.1942999999999999</c:v>
                </c:pt>
              </c:numCache>
            </c:numRef>
          </c:yVal>
          <c:smooth val="0"/>
        </c:ser>
        <c:ser>
          <c:idx val="3"/>
          <c:order val="3"/>
          <c:tx>
            <c:v>SWANSON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'OPT ANGULO'!$A$22:$A$26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'OPT ANGULO'!$E$22:$E$26</c:f>
              <c:numCache>
                <c:formatCode>General</c:formatCode>
                <c:ptCount val="5"/>
                <c:pt idx="0">
                  <c:v>0.55915999999999999</c:v>
                </c:pt>
                <c:pt idx="1">
                  <c:v>0</c:v>
                </c:pt>
                <c:pt idx="2">
                  <c:v>1.1589</c:v>
                </c:pt>
                <c:pt idx="3">
                  <c:v>1.6551</c:v>
                </c:pt>
                <c:pt idx="4">
                  <c:v>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13952"/>
        <c:axId val="67232896"/>
      </c:scatterChart>
      <c:valAx>
        <c:axId val="6721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Grado de Movilidad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7232896"/>
        <c:crosses val="autoZero"/>
        <c:crossBetween val="midCat"/>
      </c:valAx>
      <c:valAx>
        <c:axId val="672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Esfuerzos Von Mises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721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LINEAL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NOLINEAL!$A$2:$A$20</c:f>
              <c:numCache>
                <c:formatCode>General</c:formatCode>
                <c:ptCount val="19"/>
                <c:pt idx="0">
                  <c:v>-2</c:v>
                </c:pt>
                <c:pt idx="1">
                  <c:v>-3</c:v>
                </c:pt>
                <c:pt idx="2">
                  <c:v>-4</c:v>
                </c:pt>
                <c:pt idx="3">
                  <c:v>-5</c:v>
                </c:pt>
                <c:pt idx="4">
                  <c:v>-6</c:v>
                </c:pt>
                <c:pt idx="5">
                  <c:v>-7</c:v>
                </c:pt>
                <c:pt idx="6">
                  <c:v>-8</c:v>
                </c:pt>
                <c:pt idx="7">
                  <c:v>-9</c:v>
                </c:pt>
                <c:pt idx="8">
                  <c:v>-10</c:v>
                </c:pt>
                <c:pt idx="9">
                  <c:v>-11</c:v>
                </c:pt>
                <c:pt idx="10">
                  <c:v>-12</c:v>
                </c:pt>
                <c:pt idx="11">
                  <c:v>-13</c:v>
                </c:pt>
                <c:pt idx="12">
                  <c:v>-14</c:v>
                </c:pt>
                <c:pt idx="13">
                  <c:v>-15</c:v>
                </c:pt>
                <c:pt idx="14">
                  <c:v>-16</c:v>
                </c:pt>
                <c:pt idx="15">
                  <c:v>-17</c:v>
                </c:pt>
                <c:pt idx="16">
                  <c:v>-18</c:v>
                </c:pt>
                <c:pt idx="17">
                  <c:v>-19</c:v>
                </c:pt>
                <c:pt idx="18">
                  <c:v>-20</c:v>
                </c:pt>
              </c:numCache>
            </c:numRef>
          </c:cat>
          <c:val>
            <c:numRef>
              <c:f>NOLINEAL!$B$2:$B$20</c:f>
              <c:numCache>
                <c:formatCode>General</c:formatCode>
                <c:ptCount val="19"/>
                <c:pt idx="0">
                  <c:v>2.4879999999999999E-2</c:v>
                </c:pt>
                <c:pt idx="1">
                  <c:v>3.7455000000000002E-2</c:v>
                </c:pt>
                <c:pt idx="2">
                  <c:v>5.0122E-2</c:v>
                </c:pt>
                <c:pt idx="3">
                  <c:v>6.2869999999999995E-2</c:v>
                </c:pt>
                <c:pt idx="8">
                  <c:v>0.12806000000000001</c:v>
                </c:pt>
                <c:pt idx="13">
                  <c:v>0.1956</c:v>
                </c:pt>
                <c:pt idx="18">
                  <c:v>0.26545000000000002</c:v>
                </c:pt>
              </c:numCache>
            </c:numRef>
          </c:val>
          <c:smooth val="0"/>
        </c:ser>
        <c:ser>
          <c:idx val="1"/>
          <c:order val="1"/>
          <c:tx>
            <c:v>NO LINEAL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NOLINEAL!$C$2:$C$20</c:f>
              <c:numCache>
                <c:formatCode>General</c:formatCode>
                <c:ptCount val="19"/>
                <c:pt idx="0">
                  <c:v>0.34765000000000001</c:v>
                </c:pt>
                <c:pt idx="1">
                  <c:v>0.52449999999999997</c:v>
                </c:pt>
                <c:pt idx="2">
                  <c:v>0.70392999999999994</c:v>
                </c:pt>
                <c:pt idx="3">
                  <c:v>0.88561999999999996</c:v>
                </c:pt>
                <c:pt idx="8">
                  <c:v>1.8253999999999999</c:v>
                </c:pt>
                <c:pt idx="13">
                  <c:v>2.8513000000000002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77184"/>
        <c:axId val="67278720"/>
      </c:lineChart>
      <c:catAx>
        <c:axId val="6727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7278720"/>
        <c:crosses val="autoZero"/>
        <c:auto val="1"/>
        <c:lblAlgn val="ctr"/>
        <c:lblOffset val="100"/>
        <c:noMultiLvlLbl val="0"/>
      </c:catAx>
      <c:valAx>
        <c:axId val="672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V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72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Comparación de desplazamientos</a:t>
            </a:r>
            <a:r>
              <a:rPr lang="es-VE" baseline="0"/>
              <a:t> </a:t>
            </a:r>
            <a:endParaRPr lang="es-VE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Neuflex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MOMENTO!$F$6:$F$16</c:f>
              <c:numCache>
                <c:formatCode>General</c:formatCode>
                <c:ptCount val="11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25</c:v>
                </c:pt>
                <c:pt idx="10" formatCode="0">
                  <c:v>30</c:v>
                </c:pt>
              </c:numCache>
            </c:numRef>
          </c:xVal>
          <c:yVal>
            <c:numRef>
              <c:f>MOMENTO!$J$6:$J$12</c:f>
              <c:numCache>
                <c:formatCode>General</c:formatCode>
                <c:ptCount val="7"/>
                <c:pt idx="0">
                  <c:v>8.0794999999999995</c:v>
                </c:pt>
                <c:pt idx="1">
                  <c:v>11.564</c:v>
                </c:pt>
                <c:pt idx="2">
                  <c:v>13.388999999999999</c:v>
                </c:pt>
                <c:pt idx="3">
                  <c:v>15.285</c:v>
                </c:pt>
                <c:pt idx="4">
                  <c:v>17.265000000000001</c:v>
                </c:pt>
                <c:pt idx="5">
                  <c:v>19.347000000000001</c:v>
                </c:pt>
                <c:pt idx="6">
                  <c:v>21.55</c:v>
                </c:pt>
              </c:numCache>
            </c:numRef>
          </c:yVal>
          <c:smooth val="1"/>
        </c:ser>
        <c:ser>
          <c:idx val="1"/>
          <c:order val="1"/>
          <c:tx>
            <c:v>Swanson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MOMENTO!$F$6:$F$16</c:f>
              <c:numCache>
                <c:formatCode>General</c:formatCode>
                <c:ptCount val="11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25</c:v>
                </c:pt>
                <c:pt idx="10" formatCode="0">
                  <c:v>30</c:v>
                </c:pt>
              </c:numCache>
            </c:numRef>
          </c:xVal>
          <c:yVal>
            <c:numRef>
              <c:f>MOMENTO!$K$6:$K$14</c:f>
              <c:numCache>
                <c:formatCode>General</c:formatCode>
                <c:ptCount val="9"/>
                <c:pt idx="0">
                  <c:v>2.6667000000000001</c:v>
                </c:pt>
                <c:pt idx="1">
                  <c:v>3.7389000000000001</c:v>
                </c:pt>
                <c:pt idx="2">
                  <c:v>4.2770999999999999</c:v>
                </c:pt>
                <c:pt idx="3">
                  <c:v>4.8162000000000003</c:v>
                </c:pt>
                <c:pt idx="4">
                  <c:v>5.3566000000000003</c:v>
                </c:pt>
                <c:pt idx="5">
                  <c:v>5.8986999999999998</c:v>
                </c:pt>
                <c:pt idx="6">
                  <c:v>6.4423000000000004</c:v>
                </c:pt>
                <c:pt idx="7">
                  <c:v>8.0838999999999999</c:v>
                </c:pt>
                <c:pt idx="8">
                  <c:v>10.865</c:v>
                </c:pt>
              </c:numCache>
            </c:numRef>
          </c:yVal>
          <c:smooth val="1"/>
        </c:ser>
        <c:ser>
          <c:idx val="2"/>
          <c:order val="2"/>
          <c:tx>
            <c:v>Propuesto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MOMENTO!$F$6:$F$15</c:f>
              <c:numCache>
                <c:formatCode>General</c:formatCode>
                <c:ptCount val="10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25</c:v>
                </c:pt>
              </c:numCache>
            </c:numRef>
          </c:xVal>
          <c:yVal>
            <c:numRef>
              <c:f>MOMENTO!$L$6:$L$15</c:f>
              <c:numCache>
                <c:formatCode>General</c:formatCode>
                <c:ptCount val="10"/>
                <c:pt idx="0">
                  <c:v>4.7595000000000001</c:v>
                </c:pt>
                <c:pt idx="1">
                  <c:v>5.4573999999999998</c:v>
                </c:pt>
                <c:pt idx="2">
                  <c:v>6.2606999999999999</c:v>
                </c:pt>
                <c:pt idx="3">
                  <c:v>7.0728</c:v>
                </c:pt>
                <c:pt idx="4">
                  <c:v>7.8989000000000003</c:v>
                </c:pt>
                <c:pt idx="5">
                  <c:v>8.7197999999999993</c:v>
                </c:pt>
                <c:pt idx="6">
                  <c:v>9.5618999999999996</c:v>
                </c:pt>
                <c:pt idx="7">
                  <c:v>12.156000000000001</c:v>
                </c:pt>
                <c:pt idx="8">
                  <c:v>16.812999999999999</c:v>
                </c:pt>
                <c:pt idx="9">
                  <c:v>21.459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4208"/>
        <c:axId val="64096512"/>
      </c:scatterChart>
      <c:valAx>
        <c:axId val="64094208"/>
        <c:scaling>
          <c:orientation val="minMax"/>
          <c:max val="25"/>
          <c:min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Momento N.mm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096512"/>
        <c:crosses val="autoZero"/>
        <c:crossBetween val="midCat"/>
      </c:valAx>
      <c:valAx>
        <c:axId val="6409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Desplazamiento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09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Comparación de esfuerzos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Neuflex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MOMENTO!$F$6:$F$12</c:f>
              <c:numCache>
                <c:formatCode>General</c:formatCode>
                <c:ptCount val="7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xVal>
          <c:yVal>
            <c:numRef>
              <c:f>MOMENTO!$G$6:$G$12</c:f>
              <c:numCache>
                <c:formatCode>General</c:formatCode>
                <c:ptCount val="7"/>
                <c:pt idx="0">
                  <c:v>0.41587000000000002</c:v>
                </c:pt>
                <c:pt idx="1">
                  <c:v>0.55840999999999996</c:v>
                </c:pt>
                <c:pt idx="2">
                  <c:v>0.62966999999999995</c:v>
                </c:pt>
                <c:pt idx="3">
                  <c:v>0.70045000000000002</c:v>
                </c:pt>
                <c:pt idx="4">
                  <c:v>0.76890999999999998</c:v>
                </c:pt>
                <c:pt idx="5">
                  <c:v>0.83426999999999996</c:v>
                </c:pt>
                <c:pt idx="6">
                  <c:v>0.89527999999999996</c:v>
                </c:pt>
              </c:numCache>
            </c:numRef>
          </c:yVal>
          <c:smooth val="1"/>
        </c:ser>
        <c:ser>
          <c:idx val="1"/>
          <c:order val="1"/>
          <c:tx>
            <c:v>Swanson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MOMENTO!$F$6:$F$14</c:f>
              <c:numCache>
                <c:formatCode>General</c:formatCode>
                <c:ptCount val="9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">
                  <c:v>15</c:v>
                </c:pt>
                <c:pt idx="8" formatCode="0">
                  <c:v>20</c:v>
                </c:pt>
              </c:numCache>
            </c:numRef>
          </c:xVal>
          <c:yVal>
            <c:numRef>
              <c:f>MOMENTO!$H$6:$H$14</c:f>
              <c:numCache>
                <c:formatCode>General</c:formatCode>
                <c:ptCount val="9"/>
                <c:pt idx="0">
                  <c:v>0.16438</c:v>
                </c:pt>
                <c:pt idx="1">
                  <c:v>0.23008999999999999</c:v>
                </c:pt>
                <c:pt idx="2">
                  <c:v>0.26296000000000003</c:v>
                </c:pt>
                <c:pt idx="3">
                  <c:v>0.29585</c:v>
                </c:pt>
                <c:pt idx="4">
                  <c:v>0.32876</c:v>
                </c:pt>
                <c:pt idx="5">
                  <c:v>0.36170000000000002</c:v>
                </c:pt>
                <c:pt idx="6">
                  <c:v>0.39468999999999999</c:v>
                </c:pt>
                <c:pt idx="7">
                  <c:v>0.49392999999999998</c:v>
                </c:pt>
                <c:pt idx="8">
                  <c:v>0.66073000000000004</c:v>
                </c:pt>
              </c:numCache>
            </c:numRef>
          </c:yVal>
          <c:smooth val="1"/>
        </c:ser>
        <c:ser>
          <c:idx val="2"/>
          <c:order val="2"/>
          <c:tx>
            <c:v>Propuesto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MOMENTO!$F$6:$F$15</c:f>
              <c:numCache>
                <c:formatCode>General</c:formatCode>
                <c:ptCount val="10"/>
                <c:pt idx="0" formatCode="0">
                  <c:v>5</c:v>
                </c:pt>
                <c:pt idx="1">
                  <c:v>7</c:v>
                </c:pt>
                <c:pt idx="2" formatCode="0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25</c:v>
                </c:pt>
              </c:numCache>
            </c:numRef>
          </c:xVal>
          <c:yVal>
            <c:numRef>
              <c:f>MOMENTO!$I$6:$I$15</c:f>
              <c:numCache>
                <c:formatCode>General</c:formatCode>
                <c:ptCount val="10"/>
                <c:pt idx="0">
                  <c:v>0.28849999999999998</c:v>
                </c:pt>
                <c:pt idx="1">
                  <c:v>0.38344</c:v>
                </c:pt>
                <c:pt idx="2">
                  <c:v>0.43541000000000002</c:v>
                </c:pt>
                <c:pt idx="3">
                  <c:v>0.48653999999999997</c:v>
                </c:pt>
                <c:pt idx="4">
                  <c:v>0.53700999999999999</c:v>
                </c:pt>
                <c:pt idx="5">
                  <c:v>0.58536999999999995</c:v>
                </c:pt>
                <c:pt idx="6">
                  <c:v>0.63334000000000001</c:v>
                </c:pt>
                <c:pt idx="7">
                  <c:v>0.76780000000000004</c:v>
                </c:pt>
                <c:pt idx="8">
                  <c:v>1.0072000000000001</c:v>
                </c:pt>
                <c:pt idx="9">
                  <c:v>1.3085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47456"/>
        <c:axId val="64149760"/>
      </c:scatterChart>
      <c:valAx>
        <c:axId val="64147456"/>
        <c:scaling>
          <c:orientation val="minMax"/>
          <c:max val="25"/>
          <c:min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Momento N.mm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149760"/>
        <c:crosses val="autoZero"/>
        <c:crossBetween val="midCat"/>
      </c:valAx>
      <c:valAx>
        <c:axId val="641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Esfuerzos de Von Mises Mpa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147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MATERIALES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CHRONOFLEX AR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MATERIAL!$A$2:$A$13</c:f>
              <c:numCache>
                <c:formatCode>General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</c:numCache>
            </c:numRef>
          </c:xVal>
          <c:yVal>
            <c:numRef>
              <c:f>MATERIAL!$M$31:$M$42</c:f>
              <c:numCache>
                <c:formatCode>0.000</c:formatCode>
                <c:ptCount val="12"/>
                <c:pt idx="0">
                  <c:v>0</c:v>
                </c:pt>
                <c:pt idx="1">
                  <c:v>2.7579036347101482</c:v>
                </c:pt>
                <c:pt idx="2">
                  <c:v>4.826331360742758</c:v>
                </c:pt>
                <c:pt idx="3">
                  <c:v>6.8947590867753696</c:v>
                </c:pt>
                <c:pt idx="4">
                  <c:v>8.6184488584692112</c:v>
                </c:pt>
                <c:pt idx="5">
                  <c:v>11.721090447518128</c:v>
                </c:pt>
                <c:pt idx="6">
                  <c:v>15.168469990905814</c:v>
                </c:pt>
                <c:pt idx="7">
                  <c:v>19.994801351648572</c:v>
                </c:pt>
                <c:pt idx="8">
                  <c:v>26.889560438423942</c:v>
                </c:pt>
                <c:pt idx="9">
                  <c:v>35.852747251231925</c:v>
                </c:pt>
                <c:pt idx="10">
                  <c:v>44.126458155362371</c:v>
                </c:pt>
                <c:pt idx="11">
                  <c:v>51.710693150815274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90816"/>
        <c:axId val="64292736"/>
      </c:scatterChart>
      <c:valAx>
        <c:axId val="6429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292736"/>
        <c:crosses val="autoZero"/>
        <c:crossBetween val="midCat"/>
      </c:valAx>
      <c:valAx>
        <c:axId val="642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STRESS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290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ANGULO VS ESFUERZO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INABIO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ANGULOS!$F$28:$F$33</c:f>
              <c:numCache>
                <c:formatCode>General</c:formatCode>
                <c:ptCount val="6"/>
                <c:pt idx="0">
                  <c:v>1.5995999999999999</c:v>
                </c:pt>
                <c:pt idx="1">
                  <c:v>1.645</c:v>
                </c:pt>
                <c:pt idx="2">
                  <c:v>1.1855</c:v>
                </c:pt>
                <c:pt idx="3">
                  <c:v>0</c:v>
                </c:pt>
                <c:pt idx="4">
                  <c:v>0.87941999999999998</c:v>
                </c:pt>
                <c:pt idx="5">
                  <c:v>1.3372999999999999</c:v>
                </c:pt>
              </c:numCache>
            </c:numRef>
          </c:xVal>
          <c:yVal>
            <c:numRef>
              <c:f>ANGULOS!$E$28:$E$33</c:f>
              <c:numCache>
                <c:formatCode>General</c:formatCode>
                <c:ptCount val="6"/>
                <c:pt idx="0" formatCode="0">
                  <c:v>20</c:v>
                </c:pt>
                <c:pt idx="1">
                  <c:v>15</c:v>
                </c:pt>
                <c:pt idx="2" formatCode="0">
                  <c:v>0</c:v>
                </c:pt>
                <c:pt idx="3">
                  <c:v>-30</c:v>
                </c:pt>
                <c:pt idx="4">
                  <c:v>-60</c:v>
                </c:pt>
                <c:pt idx="5">
                  <c:v>-75</c:v>
                </c:pt>
              </c:numCache>
            </c:numRef>
          </c:yVal>
          <c:smooth val="1"/>
        </c:ser>
        <c:ser>
          <c:idx val="2"/>
          <c:order val="1"/>
          <c:tx>
            <c:v>NEUFLEX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ANGULOS!$F$35:$F$40</c:f>
              <c:numCache>
                <c:formatCode>General</c:formatCode>
                <c:ptCount val="6"/>
                <c:pt idx="0">
                  <c:v>1.5283</c:v>
                </c:pt>
                <c:pt idx="1">
                  <c:v>1.0074000000000001</c:v>
                </c:pt>
                <c:pt idx="2">
                  <c:v>0</c:v>
                </c:pt>
                <c:pt idx="3">
                  <c:v>0.83906000000000003</c:v>
                </c:pt>
                <c:pt idx="4">
                  <c:v>1.1626000000000001</c:v>
                </c:pt>
                <c:pt idx="5">
                  <c:v>1.2794000000000001</c:v>
                </c:pt>
              </c:numCache>
            </c:numRef>
          </c:xVal>
          <c:yVal>
            <c:numRef>
              <c:f>ANGULOS!$E$35:$E$40</c:f>
              <c:numCache>
                <c:formatCode>0</c:formatCode>
                <c:ptCount val="6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  <c:pt idx="5" formatCode="General">
                  <c:v>-90</c:v>
                </c:pt>
              </c:numCache>
            </c:numRef>
          </c:yVal>
          <c:smooth val="1"/>
        </c:ser>
        <c:ser>
          <c:idx val="0"/>
          <c:order val="2"/>
          <c:tx>
            <c:v>SWANSON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ANGULOS!$F$20:$F$26</c:f>
              <c:numCache>
                <c:formatCode>General</c:formatCode>
                <c:ptCount val="7"/>
                <c:pt idx="0">
                  <c:v>1.1878</c:v>
                </c:pt>
                <c:pt idx="1">
                  <c:v>0.55915999999999999</c:v>
                </c:pt>
                <c:pt idx="2">
                  <c:v>0</c:v>
                </c:pt>
                <c:pt idx="3">
                  <c:v>0.34106999999999998</c:v>
                </c:pt>
                <c:pt idx="4">
                  <c:v>1.1589</c:v>
                </c:pt>
                <c:pt idx="5">
                  <c:v>1.5960000000000001</c:v>
                </c:pt>
                <c:pt idx="6">
                  <c:v>1.6551</c:v>
                </c:pt>
              </c:numCache>
            </c:numRef>
          </c:xVal>
          <c:yVal>
            <c:numRef>
              <c:f>ANGULOS!$E$20:$E$26</c:f>
              <c:numCache>
                <c:formatCode>General</c:formatCode>
                <c:ptCount val="7"/>
                <c:pt idx="0" formatCode="0">
                  <c:v>30</c:v>
                </c:pt>
                <c:pt idx="1">
                  <c:v>15</c:v>
                </c:pt>
                <c:pt idx="2" formatCode="0">
                  <c:v>0</c:v>
                </c:pt>
                <c:pt idx="3">
                  <c:v>-10</c:v>
                </c:pt>
                <c:pt idx="4">
                  <c:v>-30</c:v>
                </c:pt>
                <c:pt idx="5">
                  <c:v>-52</c:v>
                </c:pt>
                <c:pt idx="6">
                  <c:v>-60</c:v>
                </c:pt>
              </c:numCache>
            </c:numRef>
          </c:yVal>
          <c:smooth val="1"/>
        </c:ser>
        <c:ser>
          <c:idx val="3"/>
          <c:order val="3"/>
          <c:tx>
            <c:v>SW6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ANGULOS!$F$44:$F$48</c:f>
              <c:numCache>
                <c:formatCode>General</c:formatCode>
                <c:ptCount val="5"/>
                <c:pt idx="0">
                  <c:v>0</c:v>
                </c:pt>
                <c:pt idx="1">
                  <c:v>0.19</c:v>
                </c:pt>
                <c:pt idx="2">
                  <c:v>0.56999999999999995</c:v>
                </c:pt>
                <c:pt idx="3">
                  <c:v>0.98799999999999999</c:v>
                </c:pt>
                <c:pt idx="4">
                  <c:v>1.1399999999999999</c:v>
                </c:pt>
              </c:numCache>
            </c:numRef>
          </c:xVal>
          <c:yVal>
            <c:numRef>
              <c:f>ANGULOS!$E$44:$E$48</c:f>
              <c:numCache>
                <c:formatCode>General</c:formatCode>
                <c:ptCount val="5"/>
                <c:pt idx="0" formatCode="0">
                  <c:v>0</c:v>
                </c:pt>
                <c:pt idx="1">
                  <c:v>-10</c:v>
                </c:pt>
                <c:pt idx="2">
                  <c:v>-30</c:v>
                </c:pt>
                <c:pt idx="3">
                  <c:v>-52</c:v>
                </c:pt>
                <c:pt idx="4">
                  <c:v>-60</c:v>
                </c:pt>
              </c:numCache>
            </c:numRef>
          </c:yVal>
          <c:smooth val="1"/>
        </c:ser>
        <c:ser>
          <c:idx val="4"/>
          <c:order val="4"/>
          <c:tx>
            <c:v>SW4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ANGULOS!$F$50:$F$54</c:f>
              <c:numCache>
                <c:formatCode>General</c:formatCode>
                <c:ptCount val="5"/>
                <c:pt idx="0">
                  <c:v>0</c:v>
                </c:pt>
                <c:pt idx="1">
                  <c:v>0.16</c:v>
                </c:pt>
                <c:pt idx="2">
                  <c:v>0.48</c:v>
                </c:pt>
                <c:pt idx="3">
                  <c:v>0.83199999999999996</c:v>
                </c:pt>
                <c:pt idx="4">
                  <c:v>0.96</c:v>
                </c:pt>
              </c:numCache>
            </c:numRef>
          </c:xVal>
          <c:yVal>
            <c:numRef>
              <c:f>ANGULOS!$E$50:$E$54</c:f>
              <c:numCache>
                <c:formatCode>General</c:formatCode>
                <c:ptCount val="5"/>
                <c:pt idx="0" formatCode="0">
                  <c:v>0</c:v>
                </c:pt>
                <c:pt idx="1">
                  <c:v>-10</c:v>
                </c:pt>
                <c:pt idx="2">
                  <c:v>-30</c:v>
                </c:pt>
                <c:pt idx="3">
                  <c:v>-52</c:v>
                </c:pt>
                <c:pt idx="4">
                  <c:v>-60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52096"/>
        <c:axId val="64462848"/>
      </c:scatterChart>
      <c:valAx>
        <c:axId val="64452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ANGULO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462848"/>
        <c:crosses val="autoZero"/>
        <c:crossBetween val="midCat"/>
      </c:valAx>
      <c:valAx>
        <c:axId val="644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45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COMPARACION INABIO-NEUFLEX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INABIO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ANGULOS!$E$29:$E$33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ANGULOS!$F$29:$F$33</c:f>
              <c:numCache>
                <c:formatCode>General</c:formatCode>
                <c:ptCount val="5"/>
                <c:pt idx="0">
                  <c:v>1.645</c:v>
                </c:pt>
                <c:pt idx="1">
                  <c:v>1.1855</c:v>
                </c:pt>
                <c:pt idx="2">
                  <c:v>0</c:v>
                </c:pt>
                <c:pt idx="3">
                  <c:v>0.87941999999999998</c:v>
                </c:pt>
                <c:pt idx="4">
                  <c:v>1.3372999999999999</c:v>
                </c:pt>
              </c:numCache>
            </c:numRef>
          </c:yVal>
          <c:smooth val="1"/>
        </c:ser>
        <c:ser>
          <c:idx val="1"/>
          <c:order val="1"/>
          <c:tx>
            <c:v>NEUFLEX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ANGULOS!$E$35:$E$39</c:f>
              <c:numCache>
                <c:formatCode>0</c:formatCode>
                <c:ptCount val="5"/>
                <c:pt idx="0" formatCode="General">
                  <c:v>15</c:v>
                </c:pt>
                <c:pt idx="1">
                  <c:v>0</c:v>
                </c:pt>
                <c:pt idx="2" formatCode="General">
                  <c:v>-30</c:v>
                </c:pt>
                <c:pt idx="3" formatCode="General">
                  <c:v>-60</c:v>
                </c:pt>
                <c:pt idx="4" formatCode="General">
                  <c:v>-75</c:v>
                </c:pt>
              </c:numCache>
            </c:numRef>
          </c:xVal>
          <c:yVal>
            <c:numRef>
              <c:f>ANGULOS!$F$35:$F$39</c:f>
              <c:numCache>
                <c:formatCode>General</c:formatCode>
                <c:ptCount val="5"/>
                <c:pt idx="0">
                  <c:v>1.5283</c:v>
                </c:pt>
                <c:pt idx="1">
                  <c:v>1.0074000000000001</c:v>
                </c:pt>
                <c:pt idx="2">
                  <c:v>0</c:v>
                </c:pt>
                <c:pt idx="3">
                  <c:v>0.83906000000000003</c:v>
                </c:pt>
                <c:pt idx="4">
                  <c:v>1.1626000000000001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04576"/>
        <c:axId val="64506880"/>
      </c:scatterChart>
      <c:valAx>
        <c:axId val="6450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ANGULO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506880"/>
        <c:crosses val="autoZero"/>
        <c:crossBetween val="midCat"/>
      </c:valAx>
      <c:valAx>
        <c:axId val="6450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504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Esfuerzo</a:t>
            </a:r>
            <a:r>
              <a:rPr lang="es-VE" baseline="0"/>
              <a:t> vs angulo</a:t>
            </a:r>
            <a:endParaRPr lang="es-V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Neuflex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ANGULOS!$B$60:$B$64</c:f>
              <c:numCache>
                <c:formatCode>General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-30</c:v>
                </c:pt>
                <c:pt idx="3">
                  <c:v>-60</c:v>
                </c:pt>
                <c:pt idx="4">
                  <c:v>-75</c:v>
                </c:pt>
              </c:numCache>
            </c:numRef>
          </c:xVal>
          <c:yVal>
            <c:numRef>
              <c:f>ANGULOS!$C$60:$C$64</c:f>
              <c:numCache>
                <c:formatCode>General</c:formatCode>
                <c:ptCount val="5"/>
                <c:pt idx="0">
                  <c:v>1.5283</c:v>
                </c:pt>
                <c:pt idx="1">
                  <c:v>1.0074000000000001</c:v>
                </c:pt>
                <c:pt idx="2">
                  <c:v>0</c:v>
                </c:pt>
                <c:pt idx="3">
                  <c:v>0.83906000000000003</c:v>
                </c:pt>
                <c:pt idx="4">
                  <c:v>1.1626000000000001</c:v>
                </c:pt>
              </c:numCache>
            </c:numRef>
          </c:yVal>
          <c:smooth val="1"/>
        </c:ser>
        <c:ser>
          <c:idx val="1"/>
          <c:order val="1"/>
          <c:tx>
            <c:v>Swanson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ANGULOS!$B$60:$B$63</c:f>
              <c:numCache>
                <c:formatCode>General</c:formatCode>
                <c:ptCount val="4"/>
                <c:pt idx="0">
                  <c:v>15</c:v>
                </c:pt>
                <c:pt idx="1">
                  <c:v>0</c:v>
                </c:pt>
                <c:pt idx="2">
                  <c:v>-30</c:v>
                </c:pt>
                <c:pt idx="3">
                  <c:v>-60</c:v>
                </c:pt>
              </c:numCache>
            </c:numRef>
          </c:xVal>
          <c:yVal>
            <c:numRef>
              <c:f>ANGULOS!$D$60:$D$63</c:f>
              <c:numCache>
                <c:formatCode>General</c:formatCode>
                <c:ptCount val="4"/>
                <c:pt idx="0">
                  <c:v>0.55915999999999999</c:v>
                </c:pt>
                <c:pt idx="1">
                  <c:v>0</c:v>
                </c:pt>
                <c:pt idx="2">
                  <c:v>1.1589</c:v>
                </c:pt>
                <c:pt idx="3">
                  <c:v>1.6551</c:v>
                </c:pt>
              </c:numCache>
            </c:numRef>
          </c:yVal>
          <c:smooth val="1"/>
        </c:ser>
        <c:ser>
          <c:idx val="2"/>
          <c:order val="2"/>
          <c:tx>
            <c:v>Propuesto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ANGULOS!$B$60:$B$64</c:f>
              <c:numCache>
                <c:formatCode>General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-30</c:v>
                </c:pt>
                <c:pt idx="3">
                  <c:v>-60</c:v>
                </c:pt>
                <c:pt idx="4">
                  <c:v>-75</c:v>
                </c:pt>
              </c:numCache>
            </c:numRef>
          </c:xVal>
          <c:yVal>
            <c:numRef>
              <c:f>ANGULOS!$E$60:$E$64</c:f>
              <c:numCache>
                <c:formatCode>General</c:formatCode>
                <c:ptCount val="5"/>
                <c:pt idx="0">
                  <c:v>1.645</c:v>
                </c:pt>
                <c:pt idx="1">
                  <c:v>1.1855</c:v>
                </c:pt>
                <c:pt idx="2">
                  <c:v>0</c:v>
                </c:pt>
                <c:pt idx="3">
                  <c:v>0.87941999999999998</c:v>
                </c:pt>
                <c:pt idx="4">
                  <c:v>1.3372999999999999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53728"/>
        <c:axId val="64556032"/>
      </c:scatterChart>
      <c:valAx>
        <c:axId val="64553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angulo de movimiento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556032"/>
        <c:crosses val="autoZero"/>
        <c:crossBetween val="midCat"/>
      </c:valAx>
      <c:valAx>
        <c:axId val="6455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 mPA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553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 aplicado: 5 N.mm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neuflex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xVal>
          <c:yVal>
            <c:numRef>
              <c:f>'OPT FLEXION'!$E$2</c:f>
              <c:numCache>
                <c:formatCode>General</c:formatCode>
                <c:ptCount val="1"/>
                <c:pt idx="0">
                  <c:v>8.0794999999999995</c:v>
                </c:pt>
              </c:numCache>
            </c:numRef>
          </c:yVal>
          <c:smooth val="0"/>
        </c:ser>
        <c:ser>
          <c:idx val="1"/>
          <c:order val="1"/>
          <c:tx>
            <c:v>swanson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xVal>
          <c:yVal>
            <c:numRef>
              <c:f>'OPT FLEXION'!$F$2</c:f>
              <c:numCache>
                <c:formatCode>General</c:formatCode>
                <c:ptCount val="1"/>
                <c:pt idx="0">
                  <c:v>2.6667000000000001</c:v>
                </c:pt>
              </c:numCache>
            </c:numRef>
          </c:yVal>
          <c:smooth val="0"/>
        </c:ser>
        <c:ser>
          <c:idx val="2"/>
          <c:order val="2"/>
          <c:tx>
            <c:v>inabio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xVal>
          <c:yVal>
            <c:numRef>
              <c:f>'OPT FLEXION'!$G$2</c:f>
              <c:numCache>
                <c:formatCode>General</c:formatCode>
                <c:ptCount val="1"/>
                <c:pt idx="0">
                  <c:v>4.7595000000000001</c:v>
                </c:pt>
              </c:numCache>
            </c:numRef>
          </c:yVal>
          <c:smooth val="0"/>
        </c:ser>
        <c:ser>
          <c:idx val="3"/>
          <c:order val="3"/>
          <c:tx>
            <c:v>OPT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xVal>
          <c:yVal>
            <c:numRef>
              <c:f>'OPT FLEXION'!$F$14</c:f>
              <c:numCache>
                <c:formatCode>General</c:formatCode>
                <c:ptCount val="1"/>
                <c:pt idx="0">
                  <c:v>1.9153</c:v>
                </c:pt>
              </c:numCache>
            </c:numRef>
          </c:yVal>
          <c:smooth val="0"/>
        </c:ser>
        <c:ser>
          <c:idx val="4"/>
          <c:order val="4"/>
          <c:tx>
            <c:v>OPT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xVal>
          <c:yVal>
            <c:numRef>
              <c:f>'OPT FLEXION'!$G$14</c:f>
              <c:numCache>
                <c:formatCode>0.00E+00</c:formatCode>
                <c:ptCount val="1"/>
                <c:pt idx="0">
                  <c:v>2.9799999999999999E-5</c:v>
                </c:pt>
              </c:numCache>
            </c:numRef>
          </c:yVal>
          <c:smooth val="0"/>
        </c:ser>
        <c:ser>
          <c:idx val="5"/>
          <c:order val="5"/>
          <c:tx>
            <c:v>OPT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xVal>
          <c:yVal>
            <c:numRef>
              <c:f>'OPT FLEXION'!$H$14</c:f>
              <c:numCache>
                <c:formatCode>General</c:formatCode>
                <c:ptCount val="1"/>
                <c:pt idx="0">
                  <c:v>6.6317000000000004</c:v>
                </c:pt>
              </c:numCache>
            </c:numRef>
          </c:yVal>
          <c:smooth val="0"/>
        </c:ser>
        <c:ser>
          <c:idx val="6"/>
          <c:order val="6"/>
          <c:tx>
            <c:v>OPT 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xVal>
          <c:yVal>
            <c:numRef>
              <c:f>'OPT FLEXION'!$I$14</c:f>
              <c:numCache>
                <c:formatCode>General</c:formatCode>
                <c:ptCount val="1"/>
                <c:pt idx="0">
                  <c:v>7.7125000000000004</c:v>
                </c:pt>
              </c:numCache>
            </c:numRef>
          </c:yVal>
          <c:smooth val="0"/>
        </c:ser>
        <c:ser>
          <c:idx val="7"/>
          <c:order val="7"/>
          <c:tx>
            <c:v>OPT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xVal>
          <c:yVal>
            <c:numRef>
              <c:f>'OPT FLEXION'!$F$18</c:f>
              <c:numCache>
                <c:formatCode>General</c:formatCode>
                <c:ptCount val="1"/>
                <c:pt idx="0">
                  <c:v>2.2018</c:v>
                </c:pt>
              </c:numCache>
            </c:numRef>
          </c:yVal>
          <c:smooth val="0"/>
        </c:ser>
        <c:ser>
          <c:idx val="8"/>
          <c:order val="8"/>
          <c:tx>
            <c:v>OPT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xVal>
          <c:yVal>
            <c:numRef>
              <c:f>'OPT FLEXION'!$G$18</c:f>
              <c:numCache>
                <c:formatCode>_ * #,##0.0000_ ;_ * \-#,##0.0000_ ;_ * "-"??_ ;_ @_ </c:formatCode>
                <c:ptCount val="1"/>
                <c:pt idx="0">
                  <c:v>12.522399999999999</c:v>
                </c:pt>
              </c:numCache>
            </c:numRef>
          </c:yVal>
          <c:smooth val="0"/>
        </c:ser>
        <c:ser>
          <c:idx val="9"/>
          <c:order val="9"/>
          <c:tx>
            <c:v>OPT 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xVal>
          <c:yVal>
            <c:numRef>
              <c:f>'OPT FLEXION'!$H$18</c:f>
              <c:numCache>
                <c:formatCode>General</c:formatCode>
                <c:ptCount val="1"/>
                <c:pt idx="0">
                  <c:v>20.370999999999999</c:v>
                </c:pt>
              </c:numCache>
            </c:numRef>
          </c:yVal>
          <c:smooth val="0"/>
        </c:ser>
        <c:ser>
          <c:idx val="10"/>
          <c:order val="10"/>
          <c:tx>
            <c:v>OPT 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xVal>
          <c:yVal>
            <c:numRef>
              <c:f>'OPT FLEXION'!$I$18</c:f>
              <c:numCache>
                <c:formatCode>General</c:formatCode>
                <c:ptCount val="1"/>
                <c:pt idx="0">
                  <c:v>20.321000000000002</c:v>
                </c:pt>
              </c:numCache>
            </c:numRef>
          </c:yVal>
          <c:smooth val="0"/>
        </c:ser>
        <c:ser>
          <c:idx val="11"/>
          <c:order val="11"/>
          <c:tx>
            <c:v>OPT 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xVal>
          <c:yVal>
            <c:numRef>
              <c:f>'OPT FLEXION'!$C$22</c:f>
              <c:numCache>
                <c:formatCode>General</c:formatCode>
                <c:ptCount val="1"/>
                <c:pt idx="0">
                  <c:v>17.798999999999999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43232"/>
        <c:axId val="64945536"/>
      </c:scatterChart>
      <c:valAx>
        <c:axId val="6494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ESFUERZO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945536"/>
        <c:crosses val="autoZero"/>
        <c:crossBetween val="midCat"/>
      </c:valAx>
      <c:valAx>
        <c:axId val="6494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DEFORMACION TOTAL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4943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momento aplicado: 5 N.mm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neuflex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FLEXION'!$B$2</c:f>
              <c:numCache>
                <c:formatCode>General</c:formatCode>
                <c:ptCount val="1"/>
                <c:pt idx="0">
                  <c:v>0.41587000000000002</c:v>
                </c:pt>
              </c:numCache>
            </c:numRef>
          </c:cat>
          <c:val>
            <c:numRef>
              <c:f>'OPT FLEXION'!$E$2</c:f>
              <c:numCache>
                <c:formatCode>General</c:formatCode>
                <c:ptCount val="1"/>
                <c:pt idx="0">
                  <c:v>8.0794999999999995</c:v>
                </c:pt>
              </c:numCache>
            </c:numRef>
          </c:val>
        </c:ser>
        <c:ser>
          <c:idx val="1"/>
          <c:order val="1"/>
          <c:tx>
            <c:v>swanson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FLEXION'!$C$2</c:f>
              <c:numCache>
                <c:formatCode>General</c:formatCode>
                <c:ptCount val="1"/>
                <c:pt idx="0">
                  <c:v>0.16438</c:v>
                </c:pt>
              </c:numCache>
            </c:numRef>
          </c:cat>
          <c:val>
            <c:numRef>
              <c:f>'OPT FLEXION'!$F$2</c:f>
              <c:numCache>
                <c:formatCode>General</c:formatCode>
                <c:ptCount val="1"/>
                <c:pt idx="0">
                  <c:v>2.6667000000000001</c:v>
                </c:pt>
              </c:numCache>
            </c:numRef>
          </c:val>
        </c:ser>
        <c:ser>
          <c:idx val="2"/>
          <c:order val="2"/>
          <c:tx>
            <c:v>inabio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FLEXION'!$D$2</c:f>
              <c:numCache>
                <c:formatCode>General</c:formatCode>
                <c:ptCount val="1"/>
                <c:pt idx="0">
                  <c:v>0.28849999999999998</c:v>
                </c:pt>
              </c:numCache>
            </c:numRef>
          </c:cat>
          <c:val>
            <c:numRef>
              <c:f>'OPT FLEXION'!$G$2</c:f>
              <c:numCache>
                <c:formatCode>General</c:formatCode>
                <c:ptCount val="1"/>
                <c:pt idx="0">
                  <c:v>4.7595000000000001</c:v>
                </c:pt>
              </c:numCache>
            </c:numRef>
          </c:val>
        </c:ser>
        <c:ser>
          <c:idx val="3"/>
          <c:order val="3"/>
          <c:tx>
            <c:v>OPT 1</c:v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FLEXION'!$B$14</c:f>
              <c:numCache>
                <c:formatCode>General</c:formatCode>
                <c:ptCount val="1"/>
                <c:pt idx="0">
                  <c:v>0.25923000000000002</c:v>
                </c:pt>
              </c:numCache>
            </c:numRef>
          </c:cat>
          <c:val>
            <c:numRef>
              <c:f>'OPT FLEXION'!$F$14</c:f>
              <c:numCache>
                <c:formatCode>General</c:formatCode>
                <c:ptCount val="1"/>
                <c:pt idx="0">
                  <c:v>1.9153</c:v>
                </c:pt>
              </c:numCache>
            </c:numRef>
          </c:val>
        </c:ser>
        <c:ser>
          <c:idx val="4"/>
          <c:order val="4"/>
          <c:tx>
            <c:v>OPT 2</c:v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FLEXION'!$C$14</c:f>
              <c:numCache>
                <c:formatCode>General</c:formatCode>
                <c:ptCount val="1"/>
                <c:pt idx="0">
                  <c:v>0.30201</c:v>
                </c:pt>
              </c:numCache>
            </c:numRef>
          </c:cat>
          <c:val>
            <c:numRef>
              <c:f>'OPT FLEXION'!$G$14</c:f>
              <c:numCache>
                <c:formatCode>0.00E+00</c:formatCode>
                <c:ptCount val="1"/>
                <c:pt idx="0">
                  <c:v>2.9799999999999999E-5</c:v>
                </c:pt>
              </c:numCache>
            </c:numRef>
          </c:val>
        </c:ser>
        <c:ser>
          <c:idx val="5"/>
          <c:order val="5"/>
          <c:tx>
            <c:v>OPT 5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FLEXION'!$D$14</c:f>
              <c:numCache>
                <c:formatCode>General</c:formatCode>
                <c:ptCount val="1"/>
                <c:pt idx="0">
                  <c:v>0.95269999999999999</c:v>
                </c:pt>
              </c:numCache>
            </c:numRef>
          </c:cat>
          <c:val>
            <c:numRef>
              <c:f>'OPT FLEXION'!$H$14</c:f>
              <c:numCache>
                <c:formatCode>General</c:formatCode>
                <c:ptCount val="1"/>
                <c:pt idx="0">
                  <c:v>6.6317000000000004</c:v>
                </c:pt>
              </c:numCache>
            </c:numRef>
          </c:val>
        </c:ser>
        <c:ser>
          <c:idx val="6"/>
          <c:order val="6"/>
          <c:tx>
            <c:v>OPT 6</c:v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FLEXION'!$E$14</c:f>
              <c:numCache>
                <c:formatCode>General</c:formatCode>
                <c:ptCount val="1"/>
                <c:pt idx="0">
                  <c:v>0.71723999999999999</c:v>
                </c:pt>
              </c:numCache>
            </c:numRef>
          </c:cat>
          <c:val>
            <c:numRef>
              <c:f>'OPT FLEXION'!$I$14</c:f>
              <c:numCache>
                <c:formatCode>General</c:formatCode>
                <c:ptCount val="1"/>
                <c:pt idx="0">
                  <c:v>7.7125000000000004</c:v>
                </c:pt>
              </c:numCache>
            </c:numRef>
          </c:val>
        </c:ser>
        <c:ser>
          <c:idx val="7"/>
          <c:order val="7"/>
          <c:tx>
            <c:v>OPT 7</c:v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FLEXION'!$B$18</c:f>
              <c:numCache>
                <c:formatCode>General</c:formatCode>
                <c:ptCount val="1"/>
                <c:pt idx="0">
                  <c:v>0.18923000000000001</c:v>
                </c:pt>
              </c:numCache>
            </c:numRef>
          </c:cat>
          <c:val>
            <c:numRef>
              <c:f>'OPT FLEXION'!$F$18</c:f>
              <c:numCache>
                <c:formatCode>General</c:formatCode>
                <c:ptCount val="1"/>
                <c:pt idx="0">
                  <c:v>2.2018</c:v>
                </c:pt>
              </c:numCache>
            </c:numRef>
          </c:val>
        </c:ser>
        <c:ser>
          <c:idx val="8"/>
          <c:order val="8"/>
          <c:tx>
            <c:v>OPT 8</c:v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FLEXION'!$C$18</c:f>
              <c:numCache>
                <c:formatCode>General</c:formatCode>
                <c:ptCount val="1"/>
                <c:pt idx="0">
                  <c:v>1.0239</c:v>
                </c:pt>
              </c:numCache>
            </c:numRef>
          </c:cat>
          <c:val>
            <c:numRef>
              <c:f>'OPT FLEXION'!$G$18</c:f>
              <c:numCache>
                <c:formatCode>_ * #,##0.0000_ ;_ * \-#,##0.0000_ ;_ * "-"??_ ;_ @_ </c:formatCode>
                <c:ptCount val="1"/>
                <c:pt idx="0">
                  <c:v>12.522399999999999</c:v>
                </c:pt>
              </c:numCache>
            </c:numRef>
          </c:val>
        </c:ser>
        <c:ser>
          <c:idx val="9"/>
          <c:order val="9"/>
          <c:tx>
            <c:v>OPT 9</c:v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FLEXION'!$D$18</c:f>
              <c:numCache>
                <c:formatCode>General</c:formatCode>
                <c:ptCount val="1"/>
                <c:pt idx="0">
                  <c:v>1.2372000000000001</c:v>
                </c:pt>
              </c:numCache>
            </c:numRef>
          </c:cat>
          <c:val>
            <c:numRef>
              <c:f>'OPT FLEXION'!$H$18</c:f>
              <c:numCache>
                <c:formatCode>General</c:formatCode>
                <c:ptCount val="1"/>
                <c:pt idx="0">
                  <c:v>20.370999999999999</c:v>
                </c:pt>
              </c:numCache>
            </c:numRef>
          </c:val>
        </c:ser>
        <c:ser>
          <c:idx val="10"/>
          <c:order val="10"/>
          <c:tx>
            <c:v>OPT 10</c:v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'OPT FLEXION'!$E$18</c:f>
              <c:numCache>
                <c:formatCode>General</c:formatCode>
                <c:ptCount val="1"/>
                <c:pt idx="0">
                  <c:v>1.5118</c:v>
                </c:pt>
              </c:numCache>
            </c:numRef>
          </c:cat>
          <c:val>
            <c:numRef>
              <c:f>'OPT FLEXION'!$I$18</c:f>
              <c:numCache>
                <c:formatCode>General</c:formatCode>
                <c:ptCount val="1"/>
                <c:pt idx="0">
                  <c:v>20.321000000000002</c:v>
                </c:pt>
              </c:numCache>
            </c:numRef>
          </c:val>
        </c:ser>
        <c:ser>
          <c:idx val="11"/>
          <c:order val="11"/>
          <c:tx>
            <c:v>OPT 11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'OPT FLEXION'!$B$22</c:f>
              <c:numCache>
                <c:formatCode>General</c:formatCode>
                <c:ptCount val="1"/>
                <c:pt idx="0">
                  <c:v>1.1931</c:v>
                </c:pt>
              </c:numCache>
            </c:numRef>
          </c:cat>
          <c:val>
            <c:numRef>
              <c:f>'OPT FLEXION'!$C$22</c:f>
              <c:numCache>
                <c:formatCode>General</c:formatCode>
                <c:ptCount val="1"/>
                <c:pt idx="0">
                  <c:v>17.798999999999999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47936"/>
        <c:axId val="66649472"/>
      </c:barChart>
      <c:catAx>
        <c:axId val="66647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one"/>
        <c:crossAx val="66649472"/>
        <c:crosses val="autoZero"/>
        <c:auto val="1"/>
        <c:lblAlgn val="ctr"/>
        <c:lblOffset val="100"/>
        <c:tickMarkSkip val="1"/>
        <c:noMultiLvlLbl val="0"/>
      </c:catAx>
      <c:valAx>
        <c:axId val="6664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VE"/>
                  <a:t>desplazamiento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666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30</xdr:row>
      <xdr:rowOff>14287</xdr:rowOff>
    </xdr:from>
    <xdr:to>
      <xdr:col>8</xdr:col>
      <xdr:colOff>371475</xdr:colOff>
      <xdr:row>44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30</xdr:row>
      <xdr:rowOff>14287</xdr:rowOff>
    </xdr:from>
    <xdr:to>
      <xdr:col>13</xdr:col>
      <xdr:colOff>266700</xdr:colOff>
      <xdr:row>44</xdr:row>
      <xdr:rowOff>90487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142875</xdr:colOff>
      <xdr:row>45</xdr:row>
      <xdr:rowOff>52387</xdr:rowOff>
    </xdr:from>
    <xdr:to>
      <xdr:col>8</xdr:col>
      <xdr:colOff>400050</xdr:colOff>
      <xdr:row>59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104775</xdr:rowOff>
    </xdr:from>
    <xdr:to>
      <xdr:col>16</xdr:col>
      <xdr:colOff>342900</xdr:colOff>
      <xdr:row>26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1019174</xdr:colOff>
      <xdr:row>18</xdr:row>
      <xdr:rowOff>9525</xdr:rowOff>
    </xdr:from>
    <xdr:to>
      <xdr:col>11</xdr:col>
      <xdr:colOff>638174</xdr:colOff>
      <xdr:row>38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857250</xdr:colOff>
      <xdr:row>40</xdr:row>
      <xdr:rowOff>33336</xdr:rowOff>
    </xdr:from>
    <xdr:to>
      <xdr:col>11</xdr:col>
      <xdr:colOff>676275</xdr:colOff>
      <xdr:row>58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171450</xdr:colOff>
      <xdr:row>59</xdr:row>
      <xdr:rowOff>185736</xdr:rowOff>
    </xdr:from>
    <xdr:to>
      <xdr:col>8</xdr:col>
      <xdr:colOff>1266825</xdr:colOff>
      <xdr:row>77</xdr:row>
      <xdr:rowOff>57149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25</xdr:row>
      <xdr:rowOff>100011</xdr:rowOff>
    </xdr:from>
    <xdr:to>
      <xdr:col>8</xdr:col>
      <xdr:colOff>933450</xdr:colOff>
      <xdr:row>44</xdr:row>
      <xdr:rowOff>9524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4</xdr:col>
      <xdr:colOff>742950</xdr:colOff>
      <xdr:row>64</xdr:row>
      <xdr:rowOff>100013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11</xdr:col>
      <xdr:colOff>171450</xdr:colOff>
      <xdr:row>64</xdr:row>
      <xdr:rowOff>100013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38100</xdr:rowOff>
    </xdr:from>
    <xdr:to>
      <xdr:col>4</xdr:col>
      <xdr:colOff>742950</xdr:colOff>
      <xdr:row>84</xdr:row>
      <xdr:rowOff>138113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123825</xdr:colOff>
      <xdr:row>66</xdr:row>
      <xdr:rowOff>19050</xdr:rowOff>
    </xdr:from>
    <xdr:to>
      <xdr:col>11</xdr:col>
      <xdr:colOff>295275</xdr:colOff>
      <xdr:row>84</xdr:row>
      <xdr:rowOff>119063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28</xdr:row>
      <xdr:rowOff>138112</xdr:rowOff>
    </xdr:from>
    <xdr:to>
      <xdr:col>5</xdr:col>
      <xdr:colOff>981075</xdr:colOff>
      <xdr:row>43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8</xdr:row>
      <xdr:rowOff>61912</xdr:rowOff>
    </xdr:from>
    <xdr:to>
      <xdr:col>11</xdr:col>
      <xdr:colOff>657225</xdr:colOff>
      <xdr:row>22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1"/>
  <sheetViews>
    <sheetView topLeftCell="F11" workbookViewId="0">
      <selection activeCell="F21" sqref="F21:K23"/>
    </sheetView>
  </sheetViews>
  <sheetFormatPr baseColWidth="10" defaultRowHeight="15" x14ac:dyDescent="0.25"/>
  <cols>
    <col min="1" max="1" width="12.85546875" bestFit="1" customWidth="1"/>
    <col min="2" max="2" width="9.85546875" bestFit="1" customWidth="1"/>
    <col min="3" max="3" width="10.42578125" bestFit="1" customWidth="1"/>
    <col min="5" max="5" width="11.140625" bestFit="1" customWidth="1"/>
    <col min="6" max="6" width="17" bestFit="1" customWidth="1"/>
    <col min="7" max="7" width="23" bestFit="1" customWidth="1"/>
    <col min="8" max="8" width="24.7109375" bestFit="1" customWidth="1"/>
    <col min="9" max="9" width="21.5703125" bestFit="1" customWidth="1"/>
    <col min="10" max="11" width="12" bestFit="1" customWidth="1"/>
    <col min="12" max="12" width="11.7109375" bestFit="1" customWidth="1"/>
    <col min="13" max="13" width="12.7109375" bestFit="1" customWidth="1"/>
  </cols>
  <sheetData>
    <row r="1" spans="1:24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2"/>
      <c r="M2" s="24" t="s">
        <v>27</v>
      </c>
      <c r="N2" s="25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2"/>
      <c r="M3" s="26">
        <v>0.13780000000000001</v>
      </c>
      <c r="N3" s="25" t="s">
        <v>22</v>
      </c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3" t="s">
        <v>9</v>
      </c>
      <c r="B4" s="154" t="s">
        <v>4</v>
      </c>
      <c r="C4" s="155"/>
      <c r="D4" s="156"/>
      <c r="E4" s="21"/>
      <c r="F4" s="2"/>
      <c r="G4" s="3" t="s">
        <v>10</v>
      </c>
      <c r="H4" s="151" t="s">
        <v>4</v>
      </c>
      <c r="I4" s="151"/>
      <c r="J4" s="151"/>
      <c r="K4" s="151"/>
      <c r="L4" s="2"/>
      <c r="M4" s="26">
        <v>0.15049999999999999</v>
      </c>
      <c r="N4" s="25" t="s">
        <v>23</v>
      </c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1" t="s">
        <v>3</v>
      </c>
      <c r="B5" s="1" t="s">
        <v>1</v>
      </c>
      <c r="C5" s="1" t="s">
        <v>2</v>
      </c>
      <c r="D5" s="20" t="s">
        <v>5</v>
      </c>
      <c r="E5" s="22"/>
      <c r="F5" s="13" t="s">
        <v>37</v>
      </c>
      <c r="G5" s="27" t="s">
        <v>38</v>
      </c>
      <c r="H5" s="28" t="s">
        <v>39</v>
      </c>
      <c r="I5" s="27" t="s">
        <v>40</v>
      </c>
      <c r="J5" s="30" t="s">
        <v>41</v>
      </c>
      <c r="K5" s="30" t="s">
        <v>42</v>
      </c>
      <c r="L5" s="30" t="s">
        <v>43</v>
      </c>
      <c r="M5" s="26">
        <v>0.15670000000000001</v>
      </c>
      <c r="N5" s="25" t="s">
        <v>24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19" t="s">
        <v>30</v>
      </c>
      <c r="B6" s="1">
        <v>30901</v>
      </c>
      <c r="C6" s="1"/>
      <c r="D6" s="20"/>
      <c r="E6" s="22"/>
      <c r="F6" s="35">
        <v>5</v>
      </c>
      <c r="G6" s="29">
        <v>0.41587000000000002</v>
      </c>
      <c r="H6" s="29">
        <v>0.16438</v>
      </c>
      <c r="I6" s="29">
        <v>0.28849999999999998</v>
      </c>
      <c r="J6" s="31">
        <v>8.0794999999999995</v>
      </c>
      <c r="K6" s="31">
        <v>2.6667000000000001</v>
      </c>
      <c r="L6" s="31">
        <v>4.7595000000000001</v>
      </c>
      <c r="M6" s="26">
        <v>0.14050000000000001</v>
      </c>
      <c r="N6" s="25" t="s">
        <v>25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19" t="s">
        <v>31</v>
      </c>
      <c r="B7" s="1">
        <v>62160</v>
      </c>
      <c r="C7" s="1"/>
      <c r="D7" s="20"/>
      <c r="E7" s="22"/>
      <c r="F7" s="34">
        <v>7</v>
      </c>
      <c r="G7" s="29">
        <v>0.55840999999999996</v>
      </c>
      <c r="H7" s="29">
        <v>0.23008999999999999</v>
      </c>
      <c r="I7" s="29">
        <v>0.38344</v>
      </c>
      <c r="J7" s="31">
        <v>11.564</v>
      </c>
      <c r="K7" s="31">
        <v>3.7389000000000001</v>
      </c>
      <c r="L7" s="31">
        <v>5.4573999999999998</v>
      </c>
      <c r="M7" s="26">
        <v>0.1522</v>
      </c>
      <c r="N7" s="25" t="s">
        <v>26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19" t="s">
        <v>32</v>
      </c>
      <c r="B8" s="1">
        <v>92879</v>
      </c>
      <c r="C8" s="1"/>
      <c r="D8" s="20"/>
      <c r="E8" s="22"/>
      <c r="F8" s="35">
        <v>8</v>
      </c>
      <c r="G8" s="29">
        <v>0.62966999999999995</v>
      </c>
      <c r="H8" s="29">
        <v>0.26296000000000003</v>
      </c>
      <c r="I8" s="29">
        <v>0.43541000000000002</v>
      </c>
      <c r="J8" s="31">
        <v>13.388999999999999</v>
      </c>
      <c r="K8" s="31">
        <v>4.2770999999999999</v>
      </c>
      <c r="L8" s="31">
        <v>6.2606999999999999</v>
      </c>
      <c r="M8" s="26">
        <v>0.16669999999999999</v>
      </c>
      <c r="N8" s="25" t="s">
        <v>28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19"/>
      <c r="B9" s="1"/>
      <c r="C9" s="1"/>
      <c r="D9" s="20"/>
      <c r="E9" s="22"/>
      <c r="F9" s="34">
        <v>9</v>
      </c>
      <c r="G9" s="29">
        <v>0.70045000000000002</v>
      </c>
      <c r="H9" s="29">
        <v>0.29585</v>
      </c>
      <c r="I9" s="29">
        <v>0.48653999999999997</v>
      </c>
      <c r="J9" s="31">
        <v>15.285</v>
      </c>
      <c r="K9" s="31">
        <v>4.8162000000000003</v>
      </c>
      <c r="L9" s="31">
        <v>7.0728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19"/>
      <c r="B10" s="1"/>
      <c r="C10" s="1"/>
      <c r="D10" s="20"/>
      <c r="E10" s="22"/>
      <c r="F10" s="34">
        <v>10</v>
      </c>
      <c r="G10" s="29">
        <v>0.76890999999999998</v>
      </c>
      <c r="H10" s="29">
        <v>0.32876</v>
      </c>
      <c r="I10" s="29">
        <v>0.53700999999999999</v>
      </c>
      <c r="J10" s="31">
        <v>17.265000000000001</v>
      </c>
      <c r="K10" s="31">
        <v>5.3566000000000003</v>
      </c>
      <c r="L10" s="31">
        <v>7.8989000000000003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19"/>
      <c r="B11" s="1"/>
      <c r="C11" s="1"/>
      <c r="D11" s="20"/>
      <c r="E11" s="22"/>
      <c r="F11" s="34">
        <v>11</v>
      </c>
      <c r="G11" s="29">
        <v>0.83426999999999996</v>
      </c>
      <c r="H11" s="29">
        <v>0.36170000000000002</v>
      </c>
      <c r="I11" s="29">
        <v>0.58536999999999995</v>
      </c>
      <c r="J11" s="31">
        <v>19.347000000000001</v>
      </c>
      <c r="K11" s="31">
        <v>5.8986999999999998</v>
      </c>
      <c r="L11" s="31">
        <v>8.7197999999999993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19"/>
      <c r="B12" s="1"/>
      <c r="C12" s="1"/>
      <c r="D12" s="20"/>
      <c r="E12" s="22"/>
      <c r="F12" s="34">
        <v>12</v>
      </c>
      <c r="G12" s="29">
        <v>0.89527999999999996</v>
      </c>
      <c r="H12" s="29">
        <v>0.39468999999999999</v>
      </c>
      <c r="I12" s="29">
        <v>0.63334000000000001</v>
      </c>
      <c r="J12" s="31">
        <v>21.55</v>
      </c>
      <c r="K12" s="31">
        <v>6.4423000000000004</v>
      </c>
      <c r="L12" s="31">
        <v>9.5618999999999996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19"/>
      <c r="B13" s="1"/>
      <c r="C13" s="1"/>
      <c r="D13" s="20"/>
      <c r="E13" s="22"/>
      <c r="F13" s="35">
        <v>15</v>
      </c>
      <c r="G13" s="29"/>
      <c r="H13" s="29">
        <v>0.49392999999999998</v>
      </c>
      <c r="I13" s="29">
        <v>0.76780000000000004</v>
      </c>
      <c r="J13" s="31"/>
      <c r="K13" s="31">
        <v>8.0838999999999999</v>
      </c>
      <c r="L13" s="31">
        <v>12.156000000000001</v>
      </c>
      <c r="M13" s="5" t="s">
        <v>21</v>
      </c>
      <c r="N13" s="5" t="s">
        <v>20</v>
      </c>
      <c r="O13" s="5" t="s">
        <v>28</v>
      </c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19"/>
      <c r="B14" s="1"/>
      <c r="C14" s="1"/>
      <c r="D14" s="20"/>
      <c r="E14" s="22"/>
      <c r="F14" s="35">
        <v>20</v>
      </c>
      <c r="G14" s="29"/>
      <c r="H14" s="29">
        <v>0.66073000000000004</v>
      </c>
      <c r="I14" s="29">
        <v>1.0072000000000001</v>
      </c>
      <c r="J14" s="31"/>
      <c r="K14" s="31">
        <v>10.865</v>
      </c>
      <c r="L14" s="31">
        <v>16.812999999999999</v>
      </c>
      <c r="M14" s="23">
        <f>(1/4)*(1/6)</f>
        <v>4.1666666666666664E-2</v>
      </c>
      <c r="N14" s="4">
        <f>(3/4)*(1/6)</f>
        <v>0.125</v>
      </c>
      <c r="O14" s="4">
        <f>SUM(M14:N14)</f>
        <v>0.16666666666666666</v>
      </c>
      <c r="P14" s="4">
        <f>O14*2</f>
        <v>0.33333333333333331</v>
      </c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9"/>
      <c r="B15" s="1"/>
      <c r="C15" s="1"/>
      <c r="D15" s="20"/>
      <c r="E15" s="22"/>
      <c r="F15" s="35">
        <v>25</v>
      </c>
      <c r="G15" s="29"/>
      <c r="H15" s="29"/>
      <c r="I15" s="29">
        <v>1.3085</v>
      </c>
      <c r="J15" s="31"/>
      <c r="K15" s="31"/>
      <c r="L15" s="31">
        <v>21.459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19"/>
      <c r="B16" s="1"/>
      <c r="C16" s="1"/>
      <c r="D16" s="20"/>
      <c r="E16" s="22"/>
      <c r="F16" s="35">
        <v>30</v>
      </c>
      <c r="G16" s="29"/>
      <c r="H16" s="29"/>
      <c r="I16" s="29"/>
      <c r="J16" s="31"/>
      <c r="K16" s="31"/>
      <c r="L16" s="3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19"/>
      <c r="B17" s="1"/>
      <c r="C17" s="1"/>
      <c r="D17" s="20"/>
      <c r="E17" s="22"/>
      <c r="F17" s="35"/>
      <c r="G17" s="29"/>
      <c r="H17" s="29"/>
      <c r="I17" s="29"/>
      <c r="J17" s="31"/>
      <c r="K17" s="31"/>
      <c r="L17" s="3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19"/>
      <c r="B18" s="1"/>
      <c r="C18" s="1"/>
      <c r="D18" s="20"/>
      <c r="E18" s="32" t="s">
        <v>36</v>
      </c>
      <c r="F18" s="35"/>
      <c r="G18" s="29"/>
      <c r="H18" s="29"/>
      <c r="I18" s="29"/>
      <c r="J18" s="31"/>
      <c r="K18" s="31"/>
      <c r="L18" s="31"/>
      <c r="M18" s="33" t="s">
        <v>35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3" t="s">
        <v>9</v>
      </c>
      <c r="B20" s="152" t="s">
        <v>6</v>
      </c>
      <c r="C20" s="153"/>
      <c r="D20" s="153"/>
      <c r="E20" s="3" t="s">
        <v>10</v>
      </c>
      <c r="F20" s="2"/>
      <c r="G20" s="149" t="s">
        <v>19</v>
      </c>
      <c r="H20" s="14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1" t="s">
        <v>7</v>
      </c>
      <c r="B21" s="1" t="s">
        <v>8</v>
      </c>
      <c r="C21" s="2"/>
      <c r="D21" s="1" t="s">
        <v>7</v>
      </c>
      <c r="E21" s="1" t="s">
        <v>8</v>
      </c>
      <c r="F21" s="2"/>
      <c r="G21" s="14" t="s">
        <v>11</v>
      </c>
      <c r="H21" s="14" t="s">
        <v>12</v>
      </c>
      <c r="I21" s="14" t="s">
        <v>13</v>
      </c>
      <c r="J21" s="14" t="s">
        <v>14</v>
      </c>
      <c r="K21" s="14" t="s">
        <v>15</v>
      </c>
      <c r="L21" s="2"/>
      <c r="M21" s="13" t="s">
        <v>22</v>
      </c>
      <c r="N21" s="13" t="s">
        <v>23</v>
      </c>
      <c r="O21" s="13" t="s">
        <v>24</v>
      </c>
      <c r="P21" s="13" t="s">
        <v>25</v>
      </c>
      <c r="Q21" s="13" t="s">
        <v>26</v>
      </c>
      <c r="R21" s="2"/>
      <c r="S21" s="2"/>
      <c r="T21" s="2"/>
      <c r="U21" s="2"/>
      <c r="V21" s="2"/>
      <c r="W21" s="2"/>
      <c r="X21" s="2"/>
    </row>
    <row r="22" spans="1:24" x14ac:dyDescent="0.25">
      <c r="A22" s="1"/>
      <c r="B22" s="1"/>
      <c r="C22" s="2"/>
      <c r="D22" s="1"/>
      <c r="E22" s="1"/>
      <c r="F22" s="5" t="s">
        <v>16</v>
      </c>
      <c r="G22" s="7">
        <v>160194.17475728155</v>
      </c>
      <c r="H22" s="8">
        <v>46581</v>
      </c>
      <c r="I22" s="8">
        <v>39456</v>
      </c>
      <c r="J22" s="8">
        <v>235000</v>
      </c>
      <c r="K22" s="8">
        <v>33000</v>
      </c>
      <c r="L22" s="5" t="s">
        <v>20</v>
      </c>
      <c r="M22" s="6">
        <f>$K$22/G22</f>
        <v>0.20600000000000002</v>
      </c>
      <c r="N22" s="6">
        <f>$K$22/H22</f>
        <v>0.70844335673343206</v>
      </c>
      <c r="O22" s="6">
        <f>$K$22/I22</f>
        <v>0.83637469586374691</v>
      </c>
      <c r="P22" s="6">
        <f>$K$22/J22</f>
        <v>0.14042553191489363</v>
      </c>
      <c r="Q22" s="6">
        <f>$K$22/K22</f>
        <v>1</v>
      </c>
      <c r="R22" s="2"/>
      <c r="S22" s="2"/>
      <c r="T22" s="2"/>
      <c r="U22" s="2"/>
      <c r="V22" s="2"/>
      <c r="W22" s="2"/>
      <c r="X22" s="2"/>
    </row>
    <row r="23" spans="1:24" x14ac:dyDescent="0.25">
      <c r="A23" s="1"/>
      <c r="B23" s="1"/>
      <c r="C23" s="2"/>
      <c r="D23" s="1"/>
      <c r="E23" s="1"/>
      <c r="F23" s="5" t="s">
        <v>17</v>
      </c>
      <c r="G23" s="11">
        <f>0.000000000165*1000</f>
        <v>1.6500000000000001E-7</v>
      </c>
      <c r="H23" s="9">
        <f>0.00000257*1000</f>
        <v>2.5699999999999998E-3</v>
      </c>
      <c r="I23" s="9">
        <f>0.00000193*1000</f>
        <v>1.9300000000000001E-3</v>
      </c>
      <c r="J23" s="9">
        <f>0.0000165*1000</f>
        <v>1.6500000000000001E-2</v>
      </c>
      <c r="K23" s="10">
        <f>0.00000232*1000</f>
        <v>2.32E-3</v>
      </c>
      <c r="L23" s="5" t="s">
        <v>21</v>
      </c>
      <c r="M23" s="6">
        <f>G23/$J$23</f>
        <v>1.0000000000000001E-5</v>
      </c>
      <c r="N23" s="6">
        <f>H23/$J$23</f>
        <v>0.15575757575757573</v>
      </c>
      <c r="O23" s="6">
        <f>I23/$J$23</f>
        <v>0.11696969696969697</v>
      </c>
      <c r="P23" s="6">
        <f>J23/$J$23</f>
        <v>1</v>
      </c>
      <c r="Q23" s="6">
        <f>K23/$J$23</f>
        <v>0.1406060606060606</v>
      </c>
      <c r="R23" s="2"/>
      <c r="S23" s="2"/>
      <c r="T23" s="2"/>
      <c r="U23" s="2"/>
      <c r="V23" s="2"/>
      <c r="W23" s="2"/>
      <c r="X23" s="2"/>
    </row>
    <row r="24" spans="1:24" x14ac:dyDescent="0.25">
      <c r="A24" s="1"/>
      <c r="B24" s="1"/>
      <c r="C24" s="2"/>
      <c r="D24" s="1"/>
      <c r="E24" s="1"/>
      <c r="F24" s="2"/>
      <c r="G24" s="2">
        <f t="shared" ref="G24:J24" si="0">G22/$K$22</f>
        <v>4.8543689320388346</v>
      </c>
      <c r="H24" s="2">
        <f t="shared" si="0"/>
        <v>1.4115454545454544</v>
      </c>
      <c r="I24" s="2">
        <f t="shared" si="0"/>
        <v>1.1956363636363636</v>
      </c>
      <c r="J24" s="2">
        <f t="shared" si="0"/>
        <v>7.1212121212121211</v>
      </c>
      <c r="K24" s="2">
        <f>K22/$K$22</f>
        <v>1</v>
      </c>
      <c r="L24" s="2"/>
      <c r="M24" s="12">
        <f>(M22*$N$14)+(M23*$M$14)</f>
        <v>2.5750416666666668E-2</v>
      </c>
      <c r="N24" s="12">
        <f>(N22*$N$14)+(N23*$M$14)</f>
        <v>9.5045318581577998E-2</v>
      </c>
      <c r="O24" s="12">
        <f>(O22*$N$14)+(O23*$M$14)</f>
        <v>0.10942057435670574</v>
      </c>
      <c r="P24" s="12">
        <f>(P22*$N$14)+(P23*$M$14)</f>
        <v>5.9219858156028371E-2</v>
      </c>
      <c r="Q24" s="12">
        <f>(Q22*$N$14)+(Q23*$M$14)</f>
        <v>0.13085858585858587</v>
      </c>
      <c r="R24" s="2"/>
      <c r="S24" s="2"/>
      <c r="T24" s="2"/>
      <c r="U24" s="2"/>
      <c r="V24" s="2"/>
      <c r="W24" s="2"/>
      <c r="X24" s="2"/>
    </row>
    <row r="25" spans="1:24" x14ac:dyDescent="0.25">
      <c r="A25" s="1"/>
      <c r="B25" s="1"/>
      <c r="C25" s="2"/>
      <c r="D25" s="1"/>
      <c r="E25" s="1"/>
      <c r="F25" s="2"/>
      <c r="G25" s="2">
        <f t="shared" ref="G25:I25" si="1">G23/$J$23</f>
        <v>1.0000000000000001E-5</v>
      </c>
      <c r="H25" s="2">
        <f t="shared" si="1"/>
        <v>0.15575757575757573</v>
      </c>
      <c r="I25" s="2">
        <f t="shared" si="1"/>
        <v>0.11696969696969697</v>
      </c>
      <c r="J25" s="2">
        <f>J23/$J$23</f>
        <v>1</v>
      </c>
      <c r="K25" s="2">
        <f>K23/$J$23</f>
        <v>0.1406060606060606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1"/>
      <c r="B26" s="1"/>
      <c r="C26" s="2"/>
      <c r="D26" s="1"/>
      <c r="E26" s="1"/>
      <c r="F26" s="2"/>
      <c r="G26" s="149" t="s">
        <v>18</v>
      </c>
      <c r="H26" s="14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1"/>
      <c r="B27" s="1"/>
      <c r="C27" s="2"/>
      <c r="D27" s="1"/>
      <c r="E27" s="1"/>
      <c r="F27" s="2"/>
      <c r="G27" s="14" t="s">
        <v>11</v>
      </c>
      <c r="H27" s="14" t="s">
        <v>12</v>
      </c>
      <c r="I27" s="14" t="s">
        <v>13</v>
      </c>
      <c r="J27" s="14" t="s">
        <v>14</v>
      </c>
      <c r="K27" s="18" t="s">
        <v>15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1"/>
      <c r="B28" s="1"/>
      <c r="C28" s="2"/>
      <c r="D28" s="1"/>
      <c r="E28" s="1"/>
      <c r="F28" s="2"/>
      <c r="G28" s="15">
        <f>M24+M3</f>
        <v>0.16355041666666667</v>
      </c>
      <c r="H28" s="15">
        <f>N24+M4</f>
        <v>0.24554531858157799</v>
      </c>
      <c r="I28" s="15">
        <f>O24+M5</f>
        <v>0.26612057435670577</v>
      </c>
      <c r="J28" s="15">
        <f>P24+M6</f>
        <v>0.19971985815602838</v>
      </c>
      <c r="K28" s="15">
        <f>Q24+M7</f>
        <v>0.2830585858585859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1"/>
      <c r="B29" s="1"/>
      <c r="C29" s="2"/>
      <c r="D29" s="1"/>
      <c r="E29" s="1"/>
      <c r="F29" s="2"/>
      <c r="G29" s="16">
        <f>G28/(2*$O$14)</f>
        <v>0.49065125000000004</v>
      </c>
      <c r="H29" s="16">
        <f>H28/(2*$O$14)</f>
        <v>0.73663595574473406</v>
      </c>
      <c r="I29" s="16">
        <f>I28/(2*$O$14)</f>
        <v>0.79836172307011732</v>
      </c>
      <c r="J29" s="16">
        <f>J28/(2*$O$14)</f>
        <v>0.59915957446808521</v>
      </c>
      <c r="K29" s="17">
        <f>K28/(2*$O$14)</f>
        <v>0.84917575757575769</v>
      </c>
      <c r="L29" s="147" t="s">
        <v>29</v>
      </c>
      <c r="M29" s="14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1"/>
      <c r="B30" s="1"/>
      <c r="C30" s="2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1"/>
      <c r="B31" s="1"/>
      <c r="C31" s="2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1"/>
      <c r="B32" s="1"/>
      <c r="C32" s="2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25">
      <c r="Q70" s="2"/>
    </row>
    <row r="71" spans="1:24" x14ac:dyDescent="0.25">
      <c r="Q71" s="2"/>
    </row>
  </sheetData>
  <autoFilter ref="F5:L18"/>
  <mergeCells count="7">
    <mergeCell ref="L29:M29"/>
    <mergeCell ref="G20:H20"/>
    <mergeCell ref="A1:K3"/>
    <mergeCell ref="H4:K4"/>
    <mergeCell ref="B20:D20"/>
    <mergeCell ref="G26:H26"/>
    <mergeCell ref="B4:D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workbookViewId="0">
      <selection activeCell="J28" sqref="J28"/>
    </sheetView>
  </sheetViews>
  <sheetFormatPr baseColWidth="10" defaultRowHeight="15" x14ac:dyDescent="0.25"/>
  <cols>
    <col min="1" max="1" width="16" customWidth="1"/>
    <col min="8" max="8" width="13.7109375" bestFit="1" customWidth="1"/>
  </cols>
  <sheetData>
    <row r="1" spans="1:17" x14ac:dyDescent="0.25">
      <c r="A1" s="94" t="s">
        <v>33</v>
      </c>
      <c r="B1" s="95"/>
      <c r="C1" s="94" t="s">
        <v>69</v>
      </c>
      <c r="D1" s="9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5.75" thickBot="1" x14ac:dyDescent="0.3">
      <c r="A2" s="96">
        <v>0</v>
      </c>
      <c r="B2" s="97">
        <v>0</v>
      </c>
      <c r="C2" s="96">
        <v>0</v>
      </c>
      <c r="D2" s="97">
        <v>0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5">
      <c r="A3" s="96">
        <v>50</v>
      </c>
      <c r="B3" s="97">
        <v>0.4</v>
      </c>
      <c r="C3" s="96">
        <v>50</v>
      </c>
      <c r="D3" s="97">
        <v>0.25</v>
      </c>
      <c r="E3" s="100">
        <v>1</v>
      </c>
      <c r="F3" s="101">
        <v>2.41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s="96">
        <v>100</v>
      </c>
      <c r="B4" s="97">
        <v>0.7</v>
      </c>
      <c r="C4" s="96">
        <v>100</v>
      </c>
      <c r="D4" s="97">
        <v>0.5</v>
      </c>
      <c r="E4" s="102">
        <v>50</v>
      </c>
      <c r="F4" s="103">
        <f>E4*$F$3</f>
        <v>120.5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25">
      <c r="A5" s="96">
        <v>150</v>
      </c>
      <c r="B5" s="97">
        <v>1</v>
      </c>
      <c r="C5" s="96">
        <v>150</v>
      </c>
      <c r="D5" s="97">
        <v>0.7</v>
      </c>
      <c r="E5" s="102">
        <v>100</v>
      </c>
      <c r="F5" s="103">
        <f t="shared" ref="F5:F11" si="0">E5*$F$3</f>
        <v>241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x14ac:dyDescent="0.25">
      <c r="A6" s="96">
        <v>200</v>
      </c>
      <c r="B6" s="97">
        <v>1.25</v>
      </c>
      <c r="C6" s="96">
        <v>200</v>
      </c>
      <c r="D6" s="97">
        <v>0.95</v>
      </c>
      <c r="E6" s="102">
        <v>200</v>
      </c>
      <c r="F6" s="103">
        <f t="shared" si="0"/>
        <v>482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x14ac:dyDescent="0.25">
      <c r="A7" s="96">
        <v>250</v>
      </c>
      <c r="B7" s="97">
        <v>1.7</v>
      </c>
      <c r="C7" s="96">
        <v>250</v>
      </c>
      <c r="D7" s="97">
        <v>1.2</v>
      </c>
      <c r="E7" s="102">
        <v>300</v>
      </c>
      <c r="F7" s="103">
        <f t="shared" si="0"/>
        <v>723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x14ac:dyDescent="0.25">
      <c r="A8" s="96">
        <v>300</v>
      </c>
      <c r="B8" s="97">
        <v>2.2000000000000002</v>
      </c>
      <c r="C8" s="96">
        <v>300</v>
      </c>
      <c r="D8" s="97">
        <v>1.5</v>
      </c>
      <c r="E8" s="102">
        <v>400</v>
      </c>
      <c r="F8" s="103">
        <f t="shared" si="0"/>
        <v>964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x14ac:dyDescent="0.25">
      <c r="A9" s="96">
        <v>350</v>
      </c>
      <c r="B9" s="97">
        <v>2.9</v>
      </c>
      <c r="C9" s="96">
        <v>350</v>
      </c>
      <c r="D9" s="97">
        <v>1.75</v>
      </c>
      <c r="E9" s="102">
        <v>500</v>
      </c>
      <c r="F9" s="103">
        <f t="shared" si="0"/>
        <v>1205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x14ac:dyDescent="0.25">
      <c r="A10" s="96">
        <v>400</v>
      </c>
      <c r="B10" s="97">
        <v>3.9</v>
      </c>
      <c r="C10" s="96">
        <v>400</v>
      </c>
      <c r="D10" s="97">
        <v>2.2000000000000002</v>
      </c>
      <c r="E10" s="102">
        <v>600</v>
      </c>
      <c r="F10" s="103">
        <f t="shared" si="0"/>
        <v>1446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5.75" thickBot="1" x14ac:dyDescent="0.3">
      <c r="A11" s="96">
        <v>450</v>
      </c>
      <c r="B11" s="97">
        <v>5.2</v>
      </c>
      <c r="C11" s="96">
        <v>450</v>
      </c>
      <c r="D11" s="97">
        <v>2.5499999999999998</v>
      </c>
      <c r="E11" s="104">
        <v>800</v>
      </c>
      <c r="F11" s="105">
        <f t="shared" si="0"/>
        <v>1928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x14ac:dyDescent="0.25">
      <c r="A12" s="96">
        <v>500</v>
      </c>
      <c r="B12" s="97">
        <v>6.4</v>
      </c>
      <c r="C12" s="96">
        <v>500</v>
      </c>
      <c r="D12" s="97">
        <v>2.95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ht="15.75" thickBot="1" x14ac:dyDescent="0.3">
      <c r="A13" s="98">
        <v>550</v>
      </c>
      <c r="B13" s="99">
        <v>7.5</v>
      </c>
      <c r="C13" s="96">
        <v>550</v>
      </c>
      <c r="D13" s="97">
        <v>3.5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x14ac:dyDescent="0.25">
      <c r="A14" s="45"/>
      <c r="B14" s="45"/>
      <c r="C14" s="96">
        <v>600</v>
      </c>
      <c r="D14" s="97">
        <v>3.94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5">
      <c r="A15" s="45"/>
      <c r="B15" s="45"/>
      <c r="C15" s="96">
        <v>650</v>
      </c>
      <c r="D15" s="97">
        <v>4.5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x14ac:dyDescent="0.25">
      <c r="A16" s="45"/>
      <c r="B16" s="45"/>
      <c r="C16" s="96">
        <v>700</v>
      </c>
      <c r="D16" s="97">
        <v>5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1:17" x14ac:dyDescent="0.25">
      <c r="A17" s="45"/>
      <c r="B17" s="45"/>
      <c r="C17" s="96">
        <v>750</v>
      </c>
      <c r="D17" s="97">
        <v>5.5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x14ac:dyDescent="0.25">
      <c r="A18" s="45"/>
      <c r="B18" s="45"/>
      <c r="C18" s="96">
        <v>800</v>
      </c>
      <c r="D18" s="97">
        <v>6.25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x14ac:dyDescent="0.25">
      <c r="A19" s="45"/>
      <c r="B19" s="106" t="s">
        <v>34</v>
      </c>
      <c r="C19" s="107"/>
      <c r="D19" s="107"/>
      <c r="E19" s="107"/>
      <c r="F19" s="108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x14ac:dyDescent="0.25">
      <c r="A20" s="45"/>
      <c r="B20" s="109">
        <f>B3*1000</f>
        <v>400</v>
      </c>
      <c r="C20" s="110">
        <f>B20/145.038</f>
        <v>2.7578979301976032</v>
      </c>
      <c r="D20" s="110"/>
      <c r="E20" s="110">
        <f>C2/100</f>
        <v>0</v>
      </c>
      <c r="F20" s="111">
        <f>D2*1000000</f>
        <v>0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x14ac:dyDescent="0.25">
      <c r="A21" s="45"/>
      <c r="B21" s="109">
        <f t="shared" ref="B21:B32" si="1">B4*1000</f>
        <v>700</v>
      </c>
      <c r="C21" s="110">
        <f t="shared" ref="C21:C32" si="2">B21/145.038</f>
        <v>4.8263213778458054</v>
      </c>
      <c r="D21" s="110"/>
      <c r="E21" s="110">
        <f t="shared" ref="E21:E35" si="3">C3/100</f>
        <v>0.5</v>
      </c>
      <c r="F21" s="111">
        <f t="shared" ref="F21:F36" si="4">D3*1000000</f>
        <v>250000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x14ac:dyDescent="0.25">
      <c r="A22" s="45"/>
      <c r="B22" s="109">
        <f t="shared" si="1"/>
        <v>1000</v>
      </c>
      <c r="C22" s="110">
        <f t="shared" si="2"/>
        <v>6.8947448254940076</v>
      </c>
      <c r="D22" s="110"/>
      <c r="E22" s="110">
        <f t="shared" si="3"/>
        <v>1</v>
      </c>
      <c r="F22" s="111">
        <f t="shared" si="4"/>
        <v>500000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45"/>
      <c r="B23" s="109">
        <f t="shared" si="1"/>
        <v>1250</v>
      </c>
      <c r="C23" s="110">
        <f t="shared" si="2"/>
        <v>8.6184310318675106</v>
      </c>
      <c r="D23" s="110"/>
      <c r="E23" s="110">
        <f t="shared" si="3"/>
        <v>1.5</v>
      </c>
      <c r="F23" s="111">
        <f t="shared" si="4"/>
        <v>700000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x14ac:dyDescent="0.25">
      <c r="A24" s="45"/>
      <c r="B24" s="109">
        <f t="shared" si="1"/>
        <v>1700</v>
      </c>
      <c r="C24" s="110">
        <f t="shared" si="2"/>
        <v>11.721066203339813</v>
      </c>
      <c r="D24" s="110"/>
      <c r="E24" s="110">
        <f t="shared" si="3"/>
        <v>2</v>
      </c>
      <c r="F24" s="111">
        <f t="shared" si="4"/>
        <v>950000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x14ac:dyDescent="0.25">
      <c r="A25" s="45"/>
      <c r="B25" s="109">
        <f t="shared" si="1"/>
        <v>2200</v>
      </c>
      <c r="C25" s="110">
        <f t="shared" si="2"/>
        <v>15.168438616086817</v>
      </c>
      <c r="D25" s="110"/>
      <c r="E25" s="110">
        <f t="shared" si="3"/>
        <v>2.5</v>
      </c>
      <c r="F25" s="111">
        <f t="shared" si="4"/>
        <v>1200000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x14ac:dyDescent="0.25">
      <c r="A26" s="45"/>
      <c r="B26" s="109">
        <f t="shared" si="1"/>
        <v>2900</v>
      </c>
      <c r="C26" s="110">
        <f t="shared" si="2"/>
        <v>19.994759993932622</v>
      </c>
      <c r="D26" s="110"/>
      <c r="E26" s="110">
        <f t="shared" si="3"/>
        <v>3</v>
      </c>
      <c r="F26" s="111">
        <f t="shared" si="4"/>
        <v>1500000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x14ac:dyDescent="0.25">
      <c r="A27" s="45"/>
      <c r="B27" s="109">
        <f t="shared" si="1"/>
        <v>3900</v>
      </c>
      <c r="C27" s="110">
        <f t="shared" si="2"/>
        <v>26.88950481942663</v>
      </c>
      <c r="D27" s="110"/>
      <c r="E27" s="110">
        <f t="shared" si="3"/>
        <v>3.5</v>
      </c>
      <c r="F27" s="111">
        <f t="shared" si="4"/>
        <v>1750000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x14ac:dyDescent="0.25">
      <c r="A28" s="45"/>
      <c r="B28" s="109">
        <f t="shared" si="1"/>
        <v>5200</v>
      </c>
      <c r="C28" s="110">
        <f t="shared" si="2"/>
        <v>35.852673092568843</v>
      </c>
      <c r="D28" s="110"/>
      <c r="E28" s="110">
        <f t="shared" si="3"/>
        <v>4</v>
      </c>
      <c r="F28" s="111">
        <f t="shared" si="4"/>
        <v>2200000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x14ac:dyDescent="0.25">
      <c r="A29" s="45"/>
      <c r="B29" s="109">
        <f t="shared" si="1"/>
        <v>6400</v>
      </c>
      <c r="C29" s="110">
        <f t="shared" si="2"/>
        <v>44.126366883161651</v>
      </c>
      <c r="D29" s="110"/>
      <c r="E29" s="110">
        <f t="shared" si="3"/>
        <v>4.5</v>
      </c>
      <c r="F29" s="111">
        <f t="shared" si="4"/>
        <v>2550000</v>
      </c>
      <c r="G29" s="45"/>
      <c r="H29" s="76" t="s">
        <v>68</v>
      </c>
      <c r="I29" s="88" t="s">
        <v>79</v>
      </c>
      <c r="J29" s="45"/>
      <c r="K29" s="49"/>
      <c r="L29" s="158" t="s">
        <v>80</v>
      </c>
      <c r="M29" s="158"/>
      <c r="N29" s="74"/>
      <c r="O29" s="45"/>
      <c r="P29" s="45"/>
      <c r="Q29" s="45"/>
    </row>
    <row r="30" spans="1:17" x14ac:dyDescent="0.25">
      <c r="A30" s="45"/>
      <c r="B30" s="109">
        <f t="shared" si="1"/>
        <v>7500</v>
      </c>
      <c r="C30" s="110">
        <f t="shared" si="2"/>
        <v>51.71058619120506</v>
      </c>
      <c r="D30" s="110"/>
      <c r="E30" s="110">
        <f t="shared" si="3"/>
        <v>5</v>
      </c>
      <c r="F30" s="111">
        <f t="shared" si="4"/>
        <v>2950000</v>
      </c>
      <c r="G30" s="45"/>
      <c r="H30" s="71" t="s">
        <v>70</v>
      </c>
      <c r="I30" s="89">
        <v>1.7</v>
      </c>
      <c r="J30" s="45"/>
      <c r="K30" s="49"/>
      <c r="L30" s="157" t="s">
        <v>76</v>
      </c>
      <c r="M30" s="157"/>
      <c r="N30" s="74"/>
      <c r="O30" s="45"/>
      <c r="P30" s="45"/>
      <c r="Q30" s="45"/>
    </row>
    <row r="31" spans="1:17" x14ac:dyDescent="0.25">
      <c r="A31" s="45"/>
      <c r="B31" s="109">
        <f t="shared" si="1"/>
        <v>0</v>
      </c>
      <c r="C31" s="110">
        <f t="shared" si="2"/>
        <v>0</v>
      </c>
      <c r="D31" s="110"/>
      <c r="E31" s="110">
        <f t="shared" si="3"/>
        <v>5.5</v>
      </c>
      <c r="F31" s="111">
        <f t="shared" si="4"/>
        <v>3500000</v>
      </c>
      <c r="G31" s="45"/>
      <c r="H31" s="71" t="s">
        <v>33</v>
      </c>
      <c r="I31" s="6">
        <v>4.3090000000000002</v>
      </c>
      <c r="J31" s="45"/>
      <c r="K31" s="49"/>
      <c r="L31" s="91">
        <v>0</v>
      </c>
      <c r="M31" s="82">
        <f>B2*6.89475908677537</f>
        <v>0</v>
      </c>
      <c r="N31" s="74"/>
      <c r="O31" s="45"/>
      <c r="P31" s="45"/>
      <c r="Q31" s="45"/>
    </row>
    <row r="32" spans="1:17" x14ac:dyDescent="0.25">
      <c r="A32" s="45"/>
      <c r="B32" s="109">
        <f t="shared" si="1"/>
        <v>0</v>
      </c>
      <c r="C32" s="110">
        <f t="shared" si="2"/>
        <v>0</v>
      </c>
      <c r="D32" s="110"/>
      <c r="E32" s="110">
        <f t="shared" si="3"/>
        <v>6</v>
      </c>
      <c r="F32" s="111">
        <f t="shared" si="4"/>
        <v>3940000</v>
      </c>
      <c r="G32" s="45"/>
      <c r="H32" s="71" t="s">
        <v>71</v>
      </c>
      <c r="I32" s="6">
        <v>0.5</v>
      </c>
      <c r="J32" s="45"/>
      <c r="K32" s="49"/>
      <c r="L32" s="91">
        <v>0.5</v>
      </c>
      <c r="M32" s="82">
        <f t="shared" ref="M32:M42" si="5">B3*6.89475908677537</f>
        <v>2.7579036347101482</v>
      </c>
      <c r="N32" s="74">
        <v>2.8</v>
      </c>
      <c r="O32" s="45"/>
      <c r="P32" s="45"/>
      <c r="Q32" s="45"/>
    </row>
    <row r="33" spans="1:17" x14ac:dyDescent="0.25">
      <c r="A33" s="45"/>
      <c r="B33" s="109"/>
      <c r="C33" s="110"/>
      <c r="D33" s="110"/>
      <c r="E33" s="110">
        <f>C15/100</f>
        <v>6.5</v>
      </c>
      <c r="F33" s="111">
        <f t="shared" si="4"/>
        <v>4500000</v>
      </c>
      <c r="G33" s="45"/>
      <c r="H33" s="71" t="s">
        <v>72</v>
      </c>
      <c r="I33" s="6">
        <v>2.41</v>
      </c>
      <c r="J33" s="75" t="s">
        <v>77</v>
      </c>
      <c r="K33" s="83">
        <v>2000</v>
      </c>
      <c r="L33" s="91">
        <v>1</v>
      </c>
      <c r="M33" s="82">
        <f t="shared" si="5"/>
        <v>4.826331360742758</v>
      </c>
      <c r="N33" s="74"/>
      <c r="O33" s="45"/>
      <c r="P33" s="45"/>
      <c r="Q33" s="45"/>
    </row>
    <row r="34" spans="1:17" x14ac:dyDescent="0.25">
      <c r="A34" s="45"/>
      <c r="B34" s="109"/>
      <c r="C34" s="110"/>
      <c r="D34" s="110"/>
      <c r="E34" s="110">
        <f t="shared" si="3"/>
        <v>7</v>
      </c>
      <c r="F34" s="111">
        <f t="shared" si="4"/>
        <v>5000000</v>
      </c>
      <c r="G34" s="45"/>
      <c r="H34" s="71" t="s">
        <v>73</v>
      </c>
      <c r="I34" s="6">
        <v>2.04</v>
      </c>
      <c r="J34" s="75" t="s">
        <v>75</v>
      </c>
      <c r="K34" s="83">
        <v>2011</v>
      </c>
      <c r="L34" s="91">
        <v>1.5</v>
      </c>
      <c r="M34" s="82">
        <f t="shared" si="5"/>
        <v>6.8947590867753696</v>
      </c>
      <c r="N34" s="74"/>
      <c r="O34" s="45"/>
      <c r="P34" s="45"/>
      <c r="Q34" s="45"/>
    </row>
    <row r="35" spans="1:17" x14ac:dyDescent="0.25">
      <c r="A35" s="45"/>
      <c r="B35" s="109"/>
      <c r="C35" s="110"/>
      <c r="D35" s="110"/>
      <c r="E35" s="110">
        <f t="shared" si="3"/>
        <v>7.5</v>
      </c>
      <c r="F35" s="111">
        <f t="shared" si="4"/>
        <v>5500000</v>
      </c>
      <c r="G35" s="45"/>
      <c r="H35" s="71" t="s">
        <v>74</v>
      </c>
      <c r="I35" s="6">
        <v>2.2000000000000002</v>
      </c>
      <c r="J35" s="75" t="s">
        <v>75</v>
      </c>
      <c r="K35" s="83">
        <v>2011</v>
      </c>
      <c r="L35" s="92">
        <v>2</v>
      </c>
      <c r="M35" s="90">
        <f t="shared" si="5"/>
        <v>8.6184488584692112</v>
      </c>
      <c r="N35" s="74" t="s">
        <v>81</v>
      </c>
      <c r="O35" s="45"/>
      <c r="P35" s="45"/>
      <c r="Q35" s="45"/>
    </row>
    <row r="36" spans="1:17" x14ac:dyDescent="0.25">
      <c r="A36" s="45"/>
      <c r="B36" s="112"/>
      <c r="C36" s="113"/>
      <c r="D36" s="113"/>
      <c r="E36" s="113">
        <f>C18/100</f>
        <v>8</v>
      </c>
      <c r="F36" s="114">
        <f t="shared" si="4"/>
        <v>6250000</v>
      </c>
      <c r="G36" s="45"/>
      <c r="H36" s="45"/>
      <c r="I36" s="45"/>
      <c r="J36" s="45"/>
      <c r="K36" s="93"/>
      <c r="L36" s="89">
        <v>2.5</v>
      </c>
      <c r="M36" s="82">
        <f t="shared" si="5"/>
        <v>11.721090447518128</v>
      </c>
      <c r="N36" s="45"/>
      <c r="O36" s="45"/>
      <c r="P36" s="45"/>
      <c r="Q36" s="45"/>
    </row>
    <row r="37" spans="1:17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52"/>
      <c r="L37" s="89">
        <v>3</v>
      </c>
      <c r="M37" s="82">
        <f t="shared" si="5"/>
        <v>15.168469990905814</v>
      </c>
      <c r="N37" s="45"/>
      <c r="O37" s="45"/>
      <c r="P37" s="45"/>
      <c r="Q37" s="45"/>
    </row>
    <row r="38" spans="1:17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52"/>
      <c r="L38" s="89">
        <v>3.5</v>
      </c>
      <c r="M38" s="82">
        <f t="shared" si="5"/>
        <v>19.994801351648572</v>
      </c>
      <c r="N38" s="45"/>
      <c r="O38" s="45"/>
      <c r="P38" s="45"/>
      <c r="Q38" s="45"/>
    </row>
    <row r="39" spans="1:17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89">
        <v>4</v>
      </c>
      <c r="M39" s="82">
        <f t="shared" si="5"/>
        <v>26.889560438423942</v>
      </c>
      <c r="N39" s="45"/>
      <c r="O39" s="45"/>
      <c r="P39" s="45"/>
      <c r="Q39" s="45"/>
    </row>
    <row r="40" spans="1:17" x14ac:dyDescent="0.25">
      <c r="A40" s="45"/>
      <c r="B40" s="45"/>
      <c r="C40" s="45">
        <f>C2/100</f>
        <v>0</v>
      </c>
      <c r="D40" s="45"/>
      <c r="E40" s="45"/>
      <c r="F40" s="45"/>
      <c r="G40" s="45"/>
      <c r="H40" s="45"/>
      <c r="I40" s="45"/>
      <c r="J40" s="45"/>
      <c r="K40" s="45"/>
      <c r="L40" s="89">
        <v>4.5</v>
      </c>
      <c r="M40" s="82">
        <f t="shared" si="5"/>
        <v>35.852747251231925</v>
      </c>
      <c r="N40" s="45"/>
      <c r="O40" s="45"/>
      <c r="P40" s="45"/>
      <c r="Q40" s="45"/>
    </row>
    <row r="41" spans="1:17" x14ac:dyDescent="0.25">
      <c r="A41" s="45"/>
      <c r="B41" s="45"/>
      <c r="C41" s="45">
        <f t="shared" ref="C41:C55" si="6">C3/100</f>
        <v>0.5</v>
      </c>
      <c r="D41" s="45"/>
      <c r="E41" s="45"/>
      <c r="F41" s="45"/>
      <c r="G41" s="45"/>
      <c r="H41" s="45"/>
      <c r="I41" s="45"/>
      <c r="J41" s="45"/>
      <c r="K41" s="45"/>
      <c r="L41" s="89">
        <v>5</v>
      </c>
      <c r="M41" s="82">
        <f t="shared" si="5"/>
        <v>44.126458155362371</v>
      </c>
      <c r="N41" s="45"/>
      <c r="O41" s="45"/>
      <c r="P41" s="45"/>
      <c r="Q41" s="45"/>
    </row>
    <row r="42" spans="1:17" x14ac:dyDescent="0.25">
      <c r="A42" s="45"/>
      <c r="B42" s="45"/>
      <c r="C42" s="45">
        <f t="shared" si="6"/>
        <v>1</v>
      </c>
      <c r="D42" s="45"/>
      <c r="E42" s="45"/>
      <c r="F42" s="45"/>
      <c r="G42" s="45"/>
      <c r="H42" s="45"/>
      <c r="I42" s="45"/>
      <c r="J42" s="45"/>
      <c r="K42" s="45"/>
      <c r="L42" s="89">
        <v>5.5</v>
      </c>
      <c r="M42" s="82">
        <f t="shared" si="5"/>
        <v>51.710693150815274</v>
      </c>
      <c r="N42" s="45"/>
      <c r="O42" s="45"/>
      <c r="P42" s="45"/>
      <c r="Q42" s="45"/>
    </row>
    <row r="43" spans="1:17" x14ac:dyDescent="0.25">
      <c r="A43" s="45"/>
      <c r="B43" s="45"/>
      <c r="C43" s="45">
        <f t="shared" si="6"/>
        <v>1.5</v>
      </c>
      <c r="D43" s="45"/>
      <c r="E43" s="45"/>
      <c r="F43" s="45"/>
      <c r="G43" s="45"/>
      <c r="H43" s="45"/>
      <c r="I43" s="45"/>
      <c r="J43" s="45"/>
      <c r="K43" s="45"/>
      <c r="L43" s="45"/>
      <c r="M43" s="49"/>
      <c r="N43" s="45"/>
      <c r="O43" s="45"/>
      <c r="P43" s="45"/>
      <c r="Q43" s="45"/>
    </row>
    <row r="44" spans="1:17" x14ac:dyDescent="0.25">
      <c r="A44" s="45"/>
      <c r="B44" s="45"/>
      <c r="C44" s="45">
        <f t="shared" si="6"/>
        <v>2</v>
      </c>
      <c r="D44" s="45"/>
      <c r="E44" s="45"/>
      <c r="F44" s="45"/>
      <c r="G44" s="45"/>
      <c r="H44" s="45"/>
      <c r="I44" s="45"/>
      <c r="J44" s="45"/>
      <c r="K44" s="45"/>
      <c r="L44" s="45"/>
      <c r="M44" s="49"/>
      <c r="N44" s="45"/>
      <c r="O44" s="45"/>
      <c r="P44" s="45"/>
      <c r="Q44" s="45"/>
    </row>
    <row r="45" spans="1:17" x14ac:dyDescent="0.25">
      <c r="A45" s="45"/>
      <c r="B45" s="45"/>
      <c r="C45" s="45">
        <f t="shared" si="6"/>
        <v>2.5</v>
      </c>
      <c r="D45" s="45"/>
      <c r="E45" s="45"/>
      <c r="F45" s="45"/>
      <c r="G45" s="45"/>
      <c r="H45" s="45"/>
      <c r="I45" s="45"/>
      <c r="J45" s="45"/>
      <c r="K45" s="45"/>
      <c r="L45" s="45"/>
      <c r="M45" s="49"/>
      <c r="N45" s="45"/>
      <c r="O45" s="45"/>
      <c r="P45" s="45"/>
      <c r="Q45" s="45"/>
    </row>
    <row r="46" spans="1:17" x14ac:dyDescent="0.25">
      <c r="A46" s="45"/>
      <c r="B46" s="45"/>
      <c r="C46" s="45">
        <f t="shared" si="6"/>
        <v>3</v>
      </c>
      <c r="D46" s="45"/>
      <c r="E46" s="45"/>
      <c r="F46" s="45"/>
      <c r="G46" s="45"/>
      <c r="H46" s="45"/>
      <c r="I46" s="45"/>
      <c r="J46" s="45"/>
      <c r="K46" s="45"/>
      <c r="L46" s="45"/>
      <c r="M46" s="49"/>
      <c r="N46" s="45"/>
      <c r="O46" s="45"/>
      <c r="P46" s="45"/>
      <c r="Q46" s="45"/>
    </row>
    <row r="47" spans="1:17" x14ac:dyDescent="0.25">
      <c r="A47" s="45"/>
      <c r="B47" s="45"/>
      <c r="C47" s="45">
        <f t="shared" si="6"/>
        <v>3.5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x14ac:dyDescent="0.25">
      <c r="A48" s="45"/>
      <c r="B48" s="45"/>
      <c r="C48" s="45">
        <f t="shared" si="6"/>
        <v>4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x14ac:dyDescent="0.25">
      <c r="A49" s="45"/>
      <c r="B49" s="45"/>
      <c r="C49" s="45">
        <f t="shared" si="6"/>
        <v>4.5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x14ac:dyDescent="0.25">
      <c r="A50" s="45"/>
      <c r="B50" s="45"/>
      <c r="C50" s="45">
        <f t="shared" si="6"/>
        <v>5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x14ac:dyDescent="0.25">
      <c r="A51" s="45"/>
      <c r="B51" s="45"/>
      <c r="C51" s="45">
        <f t="shared" si="6"/>
        <v>5.5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x14ac:dyDescent="0.25">
      <c r="A52" s="45"/>
      <c r="B52" s="45"/>
      <c r="C52" s="45">
        <f t="shared" si="6"/>
        <v>6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7" x14ac:dyDescent="0.25">
      <c r="A53" s="45"/>
      <c r="B53" s="45"/>
      <c r="C53" s="45">
        <f t="shared" si="6"/>
        <v>6.5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7" x14ac:dyDescent="0.25">
      <c r="A54" s="45"/>
      <c r="B54" s="45"/>
      <c r="C54" s="45">
        <f t="shared" si="6"/>
        <v>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x14ac:dyDescent="0.25">
      <c r="A55" s="45"/>
      <c r="B55" s="45"/>
      <c r="C55" s="45">
        <f t="shared" si="6"/>
        <v>7.5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17" x14ac:dyDescent="0.25">
      <c r="A56" s="45"/>
      <c r="B56" s="45"/>
      <c r="C56" s="45">
        <f>C18/100</f>
        <v>8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1:17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1:17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</row>
    <row r="60" spans="1:17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1:17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7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7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</row>
    <row r="66" spans="1:17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pans="1:17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pans="1:17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1:17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</sheetData>
  <mergeCells count="2">
    <mergeCell ref="L30:M30"/>
    <mergeCell ref="L29:M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8"/>
  <sheetViews>
    <sheetView topLeftCell="A2" workbookViewId="0">
      <selection activeCell="D36" sqref="D36"/>
    </sheetView>
  </sheetViews>
  <sheetFormatPr baseColWidth="10" defaultRowHeight="15" x14ac:dyDescent="0.25"/>
  <cols>
    <col min="1" max="1" width="7.140625" bestFit="1" customWidth="1"/>
    <col min="2" max="2" width="15.28515625" bestFit="1" customWidth="1"/>
    <col min="3" max="3" width="13.85546875" bestFit="1" customWidth="1"/>
    <col min="4" max="4" width="14.5703125" bestFit="1" customWidth="1"/>
    <col min="5" max="5" width="15.85546875" bestFit="1" customWidth="1"/>
    <col min="6" max="6" width="17" bestFit="1" customWidth="1"/>
    <col min="7" max="7" width="23" bestFit="1" customWidth="1"/>
    <col min="8" max="8" width="24.7109375" bestFit="1" customWidth="1"/>
    <col min="9" max="9" width="21.5703125" bestFit="1" customWidth="1"/>
    <col min="10" max="11" width="12" bestFit="1" customWidth="1"/>
    <col min="12" max="12" width="11.7109375" bestFit="1" customWidth="1"/>
    <col min="13" max="13" width="12.7109375" bestFit="1" customWidth="1"/>
  </cols>
  <sheetData>
    <row r="1" spans="1:17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45"/>
      <c r="M1" s="45"/>
      <c r="N1" s="45"/>
      <c r="O1" s="45"/>
      <c r="P1" s="45"/>
      <c r="Q1" s="45"/>
    </row>
    <row r="2" spans="1:17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45"/>
      <c r="M2" s="48"/>
      <c r="N2" s="49"/>
      <c r="O2" s="45"/>
      <c r="P2" s="45"/>
      <c r="Q2" s="45"/>
    </row>
    <row r="3" spans="1:17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45"/>
      <c r="M3" s="50"/>
      <c r="N3" s="49"/>
      <c r="O3" s="45"/>
      <c r="P3" s="45"/>
      <c r="Q3" s="45"/>
    </row>
    <row r="4" spans="1:17" x14ac:dyDescent="0.25">
      <c r="A4" s="3" t="s">
        <v>9</v>
      </c>
      <c r="B4" s="154" t="s">
        <v>4</v>
      </c>
      <c r="C4" s="155"/>
      <c r="D4" s="156"/>
      <c r="E4" s="46"/>
      <c r="F4" s="45"/>
      <c r="G4" s="60" t="s">
        <v>10</v>
      </c>
      <c r="H4" s="151" t="s">
        <v>4</v>
      </c>
      <c r="I4" s="151"/>
      <c r="J4" s="151"/>
      <c r="K4" s="151"/>
      <c r="L4" s="45"/>
      <c r="M4" s="50"/>
      <c r="N4" s="49"/>
      <c r="O4" s="45"/>
      <c r="P4" s="45"/>
      <c r="Q4" s="45"/>
    </row>
    <row r="5" spans="1:17" x14ac:dyDescent="0.25">
      <c r="A5" s="1" t="s">
        <v>3</v>
      </c>
      <c r="B5" s="1" t="s">
        <v>1</v>
      </c>
      <c r="C5" s="1" t="s">
        <v>2</v>
      </c>
      <c r="D5" s="20" t="s">
        <v>5</v>
      </c>
      <c r="E5" s="47"/>
      <c r="F5" s="13" t="s">
        <v>44</v>
      </c>
      <c r="G5" s="13" t="s">
        <v>38</v>
      </c>
      <c r="H5" s="13" t="s">
        <v>39</v>
      </c>
      <c r="I5" s="13" t="s">
        <v>40</v>
      </c>
      <c r="J5" s="122"/>
      <c r="K5" s="13"/>
      <c r="L5" s="13"/>
      <c r="M5" s="50"/>
      <c r="N5" s="49"/>
      <c r="O5" s="45"/>
      <c r="P5" s="45"/>
      <c r="Q5" s="45"/>
    </row>
    <row r="6" spans="1:17" x14ac:dyDescent="0.25">
      <c r="A6" s="19"/>
      <c r="B6" s="1"/>
      <c r="C6" s="1"/>
      <c r="D6" s="20"/>
      <c r="E6" s="47"/>
      <c r="F6" s="35">
        <v>30</v>
      </c>
      <c r="G6" s="51"/>
      <c r="H6" s="51">
        <v>1.1878</v>
      </c>
      <c r="I6" s="51">
        <v>1.5995999999999999</v>
      </c>
      <c r="J6" s="121"/>
      <c r="K6" s="51"/>
      <c r="L6" s="51"/>
      <c r="M6" s="50"/>
      <c r="N6" s="49"/>
      <c r="O6" s="45"/>
      <c r="P6" s="45"/>
      <c r="Q6" s="45"/>
    </row>
    <row r="7" spans="1:17" x14ac:dyDescent="0.25">
      <c r="A7" s="19"/>
      <c r="B7" s="1"/>
      <c r="C7" s="1"/>
      <c r="D7" s="20"/>
      <c r="E7" s="47"/>
      <c r="F7" s="34">
        <v>15</v>
      </c>
      <c r="G7" s="51">
        <v>1.5283</v>
      </c>
      <c r="H7" s="51">
        <v>0.55915999999999999</v>
      </c>
      <c r="I7" s="51">
        <v>1.645</v>
      </c>
      <c r="J7" s="121"/>
      <c r="K7" s="51"/>
      <c r="L7" s="51"/>
      <c r="M7" s="50"/>
      <c r="N7" s="49"/>
      <c r="O7" s="45"/>
      <c r="P7" s="45"/>
      <c r="Q7" s="45"/>
    </row>
    <row r="8" spans="1:17" x14ac:dyDescent="0.25">
      <c r="A8" s="19"/>
      <c r="B8" s="1"/>
      <c r="C8" s="1"/>
      <c r="D8" s="20"/>
      <c r="E8" s="47"/>
      <c r="F8" s="35">
        <v>0</v>
      </c>
      <c r="G8" s="51">
        <v>1.0074000000000001</v>
      </c>
      <c r="H8" s="51">
        <v>0</v>
      </c>
      <c r="I8" s="51">
        <v>1.1855</v>
      </c>
      <c r="J8" s="121"/>
      <c r="K8" s="51"/>
      <c r="L8" s="51"/>
      <c r="M8" s="50"/>
      <c r="N8" s="49"/>
      <c r="O8" s="45"/>
      <c r="P8" s="45"/>
      <c r="Q8" s="45"/>
    </row>
    <row r="9" spans="1:17" x14ac:dyDescent="0.25">
      <c r="A9" s="19"/>
      <c r="B9" s="1"/>
      <c r="C9" s="1"/>
      <c r="D9" s="20"/>
      <c r="E9" s="47"/>
      <c r="F9" s="38">
        <v>-10</v>
      </c>
      <c r="G9" s="51"/>
      <c r="H9" s="51">
        <v>0.34106999999999998</v>
      </c>
      <c r="I9" s="51"/>
      <c r="J9" s="121"/>
      <c r="K9" s="51"/>
      <c r="L9" s="51"/>
      <c r="M9" s="45"/>
      <c r="N9" s="45"/>
      <c r="O9" s="45"/>
      <c r="P9" s="45"/>
      <c r="Q9" s="45"/>
    </row>
    <row r="10" spans="1:17" x14ac:dyDescent="0.25">
      <c r="A10" s="19"/>
      <c r="B10" s="1"/>
      <c r="C10" s="1"/>
      <c r="D10" s="20"/>
      <c r="E10" s="47"/>
      <c r="F10" s="34">
        <v>-30</v>
      </c>
      <c r="G10" s="51">
        <v>0</v>
      </c>
      <c r="H10" s="51">
        <v>1.1589</v>
      </c>
      <c r="I10" s="51">
        <v>0</v>
      </c>
      <c r="J10" s="121"/>
      <c r="K10" s="51"/>
      <c r="L10" s="51"/>
      <c r="M10" s="45"/>
      <c r="N10" s="45"/>
      <c r="O10" s="45"/>
      <c r="P10" s="45"/>
      <c r="Q10" s="45"/>
    </row>
    <row r="11" spans="1:17" x14ac:dyDescent="0.25">
      <c r="A11" s="19"/>
      <c r="B11" s="1"/>
      <c r="C11" s="1"/>
      <c r="D11" s="20"/>
      <c r="E11" s="47"/>
      <c r="F11" s="34"/>
      <c r="G11" s="51"/>
      <c r="H11" s="51">
        <v>1.5960000000000001</v>
      </c>
      <c r="I11" s="51"/>
      <c r="J11" s="121"/>
      <c r="K11" s="51"/>
      <c r="L11" s="51"/>
      <c r="M11" s="52"/>
      <c r="N11" s="52"/>
      <c r="O11" s="52"/>
      <c r="P11" s="45"/>
      <c r="Q11" s="45"/>
    </row>
    <row r="12" spans="1:17" x14ac:dyDescent="0.25">
      <c r="A12" s="19"/>
      <c r="B12" s="1"/>
      <c r="C12" s="1"/>
      <c r="D12" s="20"/>
      <c r="E12" s="47"/>
      <c r="F12" s="34">
        <v>-60</v>
      </c>
      <c r="G12" s="51">
        <v>0.83906000000000003</v>
      </c>
      <c r="H12" s="51">
        <v>1.6551</v>
      </c>
      <c r="I12" s="51">
        <v>0.87941999999999998</v>
      </c>
      <c r="J12" s="121"/>
      <c r="K12" s="51"/>
      <c r="L12" s="55"/>
      <c r="M12" s="47"/>
      <c r="N12" s="70"/>
      <c r="O12" s="70"/>
      <c r="P12" s="70"/>
      <c r="Q12" s="70"/>
    </row>
    <row r="13" spans="1:17" x14ac:dyDescent="0.25">
      <c r="A13" s="19"/>
      <c r="B13" s="1"/>
      <c r="C13" s="1"/>
      <c r="D13" s="20"/>
      <c r="E13" s="47"/>
      <c r="F13" s="34">
        <v>-75</v>
      </c>
      <c r="G13" s="51">
        <v>1.1626000000000001</v>
      </c>
      <c r="H13" s="51"/>
      <c r="I13" s="51">
        <v>1.3372999999999999</v>
      </c>
      <c r="J13" s="121"/>
      <c r="K13" s="51"/>
      <c r="L13" s="51"/>
      <c r="M13" s="45"/>
      <c r="N13" s="45"/>
      <c r="O13" s="45"/>
      <c r="P13" s="45"/>
      <c r="Q13" s="45"/>
    </row>
    <row r="14" spans="1:17" x14ac:dyDescent="0.25">
      <c r="A14" s="19"/>
      <c r="B14" s="1"/>
      <c r="C14" s="1"/>
      <c r="D14" s="20"/>
      <c r="E14" s="47"/>
      <c r="F14" s="115"/>
      <c r="G14" s="36"/>
      <c r="H14" s="36"/>
      <c r="I14" s="36"/>
      <c r="J14" s="51"/>
      <c r="K14" s="51"/>
      <c r="L14" s="51"/>
      <c r="M14" s="45"/>
      <c r="N14" s="45"/>
      <c r="O14" s="45"/>
      <c r="P14" s="45"/>
      <c r="Q14" s="45"/>
    </row>
    <row r="15" spans="1:17" x14ac:dyDescent="0.25">
      <c r="A15" s="19"/>
      <c r="B15" s="1"/>
      <c r="C15" s="1"/>
      <c r="D15" s="20"/>
      <c r="E15" s="47"/>
      <c r="F15" s="34">
        <v>-90</v>
      </c>
      <c r="G15" s="29">
        <v>1.2794000000000001</v>
      </c>
      <c r="H15" s="29"/>
      <c r="I15" s="29"/>
      <c r="J15" s="51"/>
      <c r="K15" s="51"/>
      <c r="L15" s="51"/>
      <c r="M15" s="45"/>
      <c r="N15" s="45"/>
      <c r="O15" s="45"/>
      <c r="P15" s="45"/>
      <c r="Q15" s="45"/>
    </row>
    <row r="16" spans="1:17" x14ac:dyDescent="0.25">
      <c r="A16" s="19"/>
      <c r="B16" s="1"/>
      <c r="C16" s="1"/>
      <c r="D16" s="20"/>
      <c r="E16" s="32" t="s">
        <v>36</v>
      </c>
      <c r="F16" s="35"/>
      <c r="G16" s="29"/>
      <c r="H16" s="29"/>
      <c r="I16" s="29"/>
      <c r="J16" s="51"/>
      <c r="K16" s="51"/>
      <c r="L16" s="51"/>
      <c r="M16" s="33" t="s">
        <v>35</v>
      </c>
      <c r="N16" s="45"/>
      <c r="O16" s="45"/>
      <c r="P16" s="45"/>
      <c r="Q16" s="45"/>
    </row>
    <row r="17" spans="1:1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x14ac:dyDescent="0.25">
      <c r="A20" s="45"/>
      <c r="B20" s="45"/>
      <c r="C20" s="45"/>
      <c r="D20" s="53" t="s">
        <v>2</v>
      </c>
      <c r="E20" s="35">
        <v>30</v>
      </c>
      <c r="F20" s="51">
        <v>1.1878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x14ac:dyDescent="0.25">
      <c r="A21" s="45"/>
      <c r="B21" s="45"/>
      <c r="C21" s="45"/>
      <c r="D21" s="54"/>
      <c r="E21" s="34">
        <v>15</v>
      </c>
      <c r="F21" s="55">
        <v>0.55915999999999999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x14ac:dyDescent="0.25">
      <c r="A22" s="45"/>
      <c r="B22" s="45"/>
      <c r="C22" s="45"/>
      <c r="D22" s="54"/>
      <c r="E22" s="35">
        <v>0</v>
      </c>
      <c r="F22" s="51">
        <v>0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45"/>
      <c r="B23" s="45"/>
      <c r="C23" s="45"/>
      <c r="D23" s="54"/>
      <c r="E23" s="37">
        <v>-10</v>
      </c>
      <c r="F23" s="51">
        <v>0.34106999999999998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ht="15.75" thickBot="1" x14ac:dyDescent="0.3">
      <c r="A24" s="45"/>
      <c r="B24" s="45"/>
      <c r="C24" s="45"/>
      <c r="D24" s="54"/>
      <c r="E24" s="34">
        <v>-30</v>
      </c>
      <c r="F24" s="51">
        <v>1.1589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5.75" thickBot="1" x14ac:dyDescent="0.3">
      <c r="A25" s="45"/>
      <c r="B25" s="45"/>
      <c r="C25" s="45"/>
      <c r="D25" s="54"/>
      <c r="E25" s="34">
        <v>-52</v>
      </c>
      <c r="F25" s="56">
        <v>1.5960000000000001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x14ac:dyDescent="0.25">
      <c r="A26" s="45"/>
      <c r="B26" s="45"/>
      <c r="C26" s="45"/>
      <c r="D26" s="54"/>
      <c r="E26" s="34">
        <v>-60</v>
      </c>
      <c r="F26" s="57">
        <v>1.6551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x14ac:dyDescent="0.25">
      <c r="A27" s="45"/>
      <c r="B27" s="45"/>
      <c r="C27" s="45"/>
      <c r="D27" s="5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thickBot="1" x14ac:dyDescent="0.3">
      <c r="A28" s="45"/>
      <c r="B28" s="45"/>
      <c r="C28" s="45"/>
      <c r="D28" s="53" t="s">
        <v>45</v>
      </c>
      <c r="E28" s="35">
        <v>20</v>
      </c>
      <c r="F28" s="58">
        <v>1.5995999999999999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15.75" thickBot="1" x14ac:dyDescent="0.3">
      <c r="A29" s="45"/>
      <c r="B29" s="45"/>
      <c r="C29" s="45"/>
      <c r="D29" s="54"/>
      <c r="E29" s="34">
        <v>15</v>
      </c>
      <c r="F29" s="56">
        <v>1.645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x14ac:dyDescent="0.25">
      <c r="A30" s="45"/>
      <c r="B30" s="45"/>
      <c r="C30" s="45"/>
      <c r="D30" s="54"/>
      <c r="E30" s="35">
        <v>0</v>
      </c>
      <c r="F30" s="57">
        <v>1.1855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 x14ac:dyDescent="0.25">
      <c r="A31" s="45"/>
      <c r="B31" s="45"/>
      <c r="C31" s="45"/>
      <c r="D31" s="54"/>
      <c r="E31" s="34">
        <v>-30</v>
      </c>
      <c r="F31" s="51">
        <v>0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x14ac:dyDescent="0.25">
      <c r="A32" s="45"/>
      <c r="B32" s="45"/>
      <c r="C32" s="45"/>
      <c r="D32" s="54"/>
      <c r="E32" s="34">
        <v>-60</v>
      </c>
      <c r="F32" s="51">
        <v>0.87941999999999998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 x14ac:dyDescent="0.25">
      <c r="A33" s="45"/>
      <c r="B33" s="45"/>
      <c r="C33" s="45"/>
      <c r="D33" s="54"/>
      <c r="E33" s="34">
        <v>-75</v>
      </c>
      <c r="F33" s="51">
        <v>1.3372999999999999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x14ac:dyDescent="0.25">
      <c r="A34" s="45"/>
      <c r="B34" s="45"/>
      <c r="C34" s="45"/>
      <c r="D34" s="5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x14ac:dyDescent="0.25">
      <c r="A35" s="45"/>
      <c r="B35" s="45"/>
      <c r="C35" s="45"/>
      <c r="D35" s="53" t="s">
        <v>1</v>
      </c>
      <c r="E35" s="34">
        <v>15</v>
      </c>
      <c r="F35" s="51">
        <v>1.5283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x14ac:dyDescent="0.25">
      <c r="A36" s="45"/>
      <c r="B36" s="45"/>
      <c r="C36" s="45"/>
      <c r="D36" s="45"/>
      <c r="E36" s="35">
        <v>0</v>
      </c>
      <c r="F36" s="51">
        <v>1.0074000000000001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x14ac:dyDescent="0.25">
      <c r="A37" s="45"/>
      <c r="B37" s="45"/>
      <c r="C37" s="45"/>
      <c r="D37" s="45"/>
      <c r="E37" s="34">
        <v>-30</v>
      </c>
      <c r="F37" s="51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x14ac:dyDescent="0.25">
      <c r="A38" s="45"/>
      <c r="B38" s="45"/>
      <c r="C38" s="45"/>
      <c r="D38" s="45"/>
      <c r="E38" s="34">
        <v>-60</v>
      </c>
      <c r="F38" s="51">
        <v>0.83906000000000003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x14ac:dyDescent="0.25">
      <c r="A39" s="45"/>
      <c r="B39" s="45"/>
      <c r="C39" s="45"/>
      <c r="D39" s="45"/>
      <c r="E39" s="34">
        <v>-75</v>
      </c>
      <c r="F39" s="51">
        <v>1.1626000000000001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x14ac:dyDescent="0.25">
      <c r="A40" s="45"/>
      <c r="B40" s="45"/>
      <c r="C40" s="45"/>
      <c r="D40" s="45"/>
      <c r="E40" s="34">
        <v>-90</v>
      </c>
      <c r="F40" s="51">
        <v>1.2794000000000001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 x14ac:dyDescent="0.25">
      <c r="A42" s="45"/>
      <c r="B42" s="45"/>
      <c r="C42" s="45"/>
      <c r="D42" s="45"/>
      <c r="E42" s="35">
        <v>30</v>
      </c>
      <c r="F42" s="51">
        <v>1.1878</v>
      </c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 x14ac:dyDescent="0.25">
      <c r="A43" s="45"/>
      <c r="B43" s="45"/>
      <c r="C43" s="45"/>
      <c r="D43" s="45"/>
      <c r="E43" s="34">
        <v>15</v>
      </c>
      <c r="F43" s="55">
        <v>0.55915999999999999</v>
      </c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25">
      <c r="A44" s="45"/>
      <c r="B44" s="45"/>
      <c r="C44" s="45"/>
      <c r="D44" s="59" t="s">
        <v>52</v>
      </c>
      <c r="E44" s="35">
        <v>0</v>
      </c>
      <c r="F44" s="51">
        <v>0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x14ac:dyDescent="0.25">
      <c r="A45" s="45"/>
      <c r="B45" s="45"/>
      <c r="C45" s="45"/>
      <c r="D45" s="59" t="s">
        <v>51</v>
      </c>
      <c r="E45" s="37">
        <v>-10</v>
      </c>
      <c r="F45" s="51">
        <v>0.19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17" ht="15.75" thickBot="1" x14ac:dyDescent="0.3">
      <c r="A46" s="45"/>
      <c r="B46" s="45"/>
      <c r="C46" s="45"/>
      <c r="D46" s="45"/>
      <c r="E46" s="34">
        <v>-30</v>
      </c>
      <c r="F46" s="51">
        <v>0.56999999999999995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1:17" ht="15.75" thickBot="1" x14ac:dyDescent="0.3">
      <c r="A47" s="45"/>
      <c r="B47" s="45"/>
      <c r="C47" s="45"/>
      <c r="D47" s="45"/>
      <c r="E47" s="34">
        <v>-52</v>
      </c>
      <c r="F47" s="56">
        <v>0.98799999999999999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x14ac:dyDescent="0.25">
      <c r="A48" s="45"/>
      <c r="B48" s="45"/>
      <c r="C48" s="45"/>
      <c r="D48" s="45"/>
      <c r="E48" s="34">
        <v>-60</v>
      </c>
      <c r="F48" s="57">
        <v>1.1399999999999999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x14ac:dyDescent="0.25">
      <c r="A50" s="45"/>
      <c r="B50" s="45"/>
      <c r="C50" s="45"/>
      <c r="D50" s="59" t="s">
        <v>50</v>
      </c>
      <c r="E50" s="35">
        <v>0</v>
      </c>
      <c r="F50" s="51">
        <v>0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x14ac:dyDescent="0.25">
      <c r="A51" s="45"/>
      <c r="B51" s="45"/>
      <c r="C51" s="45"/>
      <c r="D51" s="45"/>
      <c r="E51" s="37">
        <v>-10</v>
      </c>
      <c r="F51" s="51">
        <v>0.16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ht="15.75" thickBot="1" x14ac:dyDescent="0.3">
      <c r="A52" s="45"/>
      <c r="B52" s="45"/>
      <c r="C52" s="45"/>
      <c r="D52" s="45"/>
      <c r="E52" s="34">
        <v>-30</v>
      </c>
      <c r="F52" s="51">
        <v>0.48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7" ht="15.75" thickBot="1" x14ac:dyDescent="0.3">
      <c r="A53" s="45"/>
      <c r="B53" s="45"/>
      <c r="C53" s="45"/>
      <c r="D53" s="45"/>
      <c r="E53" s="34">
        <v>-52</v>
      </c>
      <c r="F53" s="56">
        <v>0.83199999999999996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7" x14ac:dyDescent="0.25">
      <c r="A54" s="45"/>
      <c r="B54" s="45"/>
      <c r="C54" s="45"/>
      <c r="D54" s="45"/>
      <c r="E54" s="34">
        <v>-60</v>
      </c>
      <c r="F54" s="57">
        <v>0.96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17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1:17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1:17" x14ac:dyDescent="0.25">
      <c r="A59" s="45"/>
      <c r="B59" s="6" t="s">
        <v>82</v>
      </c>
      <c r="C59" s="6" t="s">
        <v>83</v>
      </c>
      <c r="D59" s="6" t="s">
        <v>84</v>
      </c>
      <c r="E59" s="6" t="s">
        <v>85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</row>
    <row r="60" spans="1:17" x14ac:dyDescent="0.25">
      <c r="A60" s="45"/>
      <c r="B60" s="6">
        <v>15</v>
      </c>
      <c r="C60" s="6">
        <v>1.5283</v>
      </c>
      <c r="D60" s="6">
        <v>0.55915999999999999</v>
      </c>
      <c r="E60" s="6">
        <v>1.645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x14ac:dyDescent="0.25">
      <c r="A61" s="45"/>
      <c r="B61" s="6">
        <v>0</v>
      </c>
      <c r="C61" s="6">
        <v>1.0074000000000001</v>
      </c>
      <c r="D61" s="6">
        <v>0</v>
      </c>
      <c r="E61" s="6">
        <v>1.1855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1:17" x14ac:dyDescent="0.25">
      <c r="A62" s="45"/>
      <c r="B62" s="6">
        <v>-30</v>
      </c>
      <c r="C62" s="6">
        <v>0</v>
      </c>
      <c r="D62" s="6">
        <v>1.1589</v>
      </c>
      <c r="E62" s="6"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7" x14ac:dyDescent="0.25">
      <c r="A63" s="45"/>
      <c r="B63" s="6">
        <v>-60</v>
      </c>
      <c r="C63" s="6">
        <v>0.83906000000000003</v>
      </c>
      <c r="D63" s="6">
        <v>1.6551</v>
      </c>
      <c r="E63" s="6">
        <v>0.87941999999999998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5">
      <c r="A64" s="45"/>
      <c r="B64" s="6">
        <v>-75</v>
      </c>
      <c r="C64" s="6">
        <v>1.1626000000000001</v>
      </c>
      <c r="D64" s="6"/>
      <c r="E64" s="6">
        <v>1.3372999999999999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7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</row>
    <row r="66" spans="1:17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pans="1:17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pans="1:17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1:17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2" spans="1:17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</row>
    <row r="73" spans="1:17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1:17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</row>
    <row r="75" spans="1:17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7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7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7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7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7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</row>
    <row r="82" spans="1:13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</row>
    <row r="83" spans="1:13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</row>
    <row r="84" spans="1:13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</row>
    <row r="85" spans="1:13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</row>
    <row r="86" spans="1:13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</row>
    <row r="87" spans="1:13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</row>
    <row r="88" spans="1:13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</row>
  </sheetData>
  <mergeCells count="3">
    <mergeCell ref="A1:K3"/>
    <mergeCell ref="B4:D4"/>
    <mergeCell ref="H4:K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A13" sqref="A13"/>
    </sheetView>
  </sheetViews>
  <sheetFormatPr baseColWidth="10" defaultRowHeight="15" x14ac:dyDescent="0.25"/>
  <cols>
    <col min="1" max="1" width="17" bestFit="1" customWidth="1"/>
    <col min="2" max="2" width="23" bestFit="1" customWidth="1"/>
    <col min="3" max="3" width="24.7109375" bestFit="1" customWidth="1"/>
    <col min="4" max="4" width="21.5703125" bestFit="1" customWidth="1"/>
    <col min="5" max="5" width="21" bestFit="1" customWidth="1"/>
    <col min="6" max="8" width="13.5703125" bestFit="1" customWidth="1"/>
    <col min="9" max="9" width="14.5703125" bestFit="1" customWidth="1"/>
    <col min="10" max="10" width="11.140625" customWidth="1"/>
    <col min="12" max="12" width="10.28515625" customWidth="1"/>
  </cols>
  <sheetData>
    <row r="1" spans="1:13" x14ac:dyDescent="0.25">
      <c r="A1" s="13" t="s">
        <v>37</v>
      </c>
      <c r="B1" s="27" t="s">
        <v>38</v>
      </c>
      <c r="C1" s="28" t="s">
        <v>39</v>
      </c>
      <c r="D1" s="27" t="s">
        <v>40</v>
      </c>
      <c r="E1" s="30" t="s">
        <v>41</v>
      </c>
      <c r="F1" s="30" t="s">
        <v>42</v>
      </c>
      <c r="G1" s="30" t="s">
        <v>43</v>
      </c>
      <c r="H1" s="45"/>
      <c r="I1" s="45"/>
      <c r="J1" s="45"/>
      <c r="K1" s="45"/>
      <c r="L1" s="45"/>
      <c r="M1" s="45"/>
    </row>
    <row r="2" spans="1:13" x14ac:dyDescent="0.25">
      <c r="A2" s="42">
        <v>5</v>
      </c>
      <c r="B2" s="41">
        <v>0.41587000000000002</v>
      </c>
      <c r="C2" s="41">
        <v>0.16438</v>
      </c>
      <c r="D2" s="41">
        <v>0.28849999999999998</v>
      </c>
      <c r="E2" s="41">
        <v>8.0794999999999995</v>
      </c>
      <c r="F2" s="41">
        <v>2.6667000000000001</v>
      </c>
      <c r="G2" s="41">
        <v>4.7595000000000001</v>
      </c>
      <c r="H2" s="45"/>
      <c r="I2" s="45"/>
      <c r="J2" s="45"/>
      <c r="K2" s="45"/>
      <c r="L2" s="45"/>
      <c r="M2" s="45"/>
    </row>
    <row r="3" spans="1:13" x14ac:dyDescent="0.25">
      <c r="A3" s="34">
        <v>7</v>
      </c>
      <c r="B3" s="29">
        <v>0.55840999999999996</v>
      </c>
      <c r="C3" s="29">
        <v>0.23008999999999999</v>
      </c>
      <c r="D3" s="29">
        <v>0.38344</v>
      </c>
      <c r="E3" s="31">
        <v>11.564</v>
      </c>
      <c r="F3" s="31">
        <v>3.7389000000000001</v>
      </c>
      <c r="G3" s="31">
        <v>5.4573999999999998</v>
      </c>
      <c r="H3" s="45"/>
      <c r="I3" s="45"/>
      <c r="J3" s="45"/>
      <c r="K3" s="45"/>
      <c r="L3" s="45"/>
      <c r="M3" s="45"/>
    </row>
    <row r="4" spans="1:13" x14ac:dyDescent="0.25">
      <c r="A4" s="35">
        <v>8</v>
      </c>
      <c r="B4" s="29">
        <v>0.62966999999999995</v>
      </c>
      <c r="C4" s="29">
        <v>0.26296000000000003</v>
      </c>
      <c r="D4" s="29">
        <v>0.43541000000000002</v>
      </c>
      <c r="E4" s="31">
        <v>13.388999999999999</v>
      </c>
      <c r="F4" s="31">
        <v>4.2770999999999999</v>
      </c>
      <c r="G4" s="31">
        <v>6.2606999999999999</v>
      </c>
      <c r="H4" s="45"/>
      <c r="I4" s="45"/>
      <c r="J4" s="45"/>
      <c r="K4" s="45"/>
      <c r="L4" s="45"/>
      <c r="M4" s="45"/>
    </row>
    <row r="5" spans="1:13" x14ac:dyDescent="0.25">
      <c r="A5" s="34">
        <v>9</v>
      </c>
      <c r="B5" s="29">
        <v>0.70045000000000002</v>
      </c>
      <c r="C5" s="29">
        <v>0.29585</v>
      </c>
      <c r="D5" s="29">
        <v>0.48653999999999997</v>
      </c>
      <c r="E5" s="31">
        <v>15.285</v>
      </c>
      <c r="F5" s="31">
        <v>4.8162000000000003</v>
      </c>
      <c r="G5" s="31">
        <v>7.0728</v>
      </c>
      <c r="H5" s="45"/>
      <c r="I5" s="45"/>
      <c r="J5" s="45"/>
      <c r="K5" s="45"/>
      <c r="L5" s="45"/>
      <c r="M5" s="45"/>
    </row>
    <row r="6" spans="1:13" x14ac:dyDescent="0.25">
      <c r="A6" s="40">
        <v>10</v>
      </c>
      <c r="B6" s="41">
        <v>0.76890999999999998</v>
      </c>
      <c r="C6" s="41">
        <v>0.32876</v>
      </c>
      <c r="D6" s="41">
        <v>0.53700999999999999</v>
      </c>
      <c r="E6" s="41">
        <v>17.265000000000001</v>
      </c>
      <c r="F6" s="41">
        <v>5.3566000000000003</v>
      </c>
      <c r="G6" s="41">
        <v>7.8989000000000003</v>
      </c>
      <c r="H6" s="45"/>
      <c r="I6" s="45"/>
      <c r="J6" s="45"/>
      <c r="K6" s="45"/>
      <c r="L6" s="45"/>
      <c r="M6" s="45"/>
    </row>
    <row r="7" spans="1:13" x14ac:dyDescent="0.25">
      <c r="A7" s="34">
        <v>11</v>
      </c>
      <c r="B7" s="29">
        <v>0.83426999999999996</v>
      </c>
      <c r="C7" s="29">
        <v>0.36170000000000002</v>
      </c>
      <c r="D7" s="29">
        <v>0.58536999999999995</v>
      </c>
      <c r="E7" s="31">
        <v>19.347000000000001</v>
      </c>
      <c r="F7" s="31">
        <v>5.8986999999999998</v>
      </c>
      <c r="G7" s="31">
        <v>8.7197999999999993</v>
      </c>
      <c r="H7" s="45"/>
      <c r="I7" s="45"/>
      <c r="J7" s="45"/>
      <c r="K7" s="45"/>
      <c r="L7" s="45"/>
      <c r="M7" s="45"/>
    </row>
    <row r="8" spans="1:13" x14ac:dyDescent="0.25">
      <c r="A8" s="34">
        <v>12</v>
      </c>
      <c r="B8" s="29">
        <v>0.89527999999999996</v>
      </c>
      <c r="C8" s="29">
        <v>0.39468999999999999</v>
      </c>
      <c r="D8" s="29">
        <v>0.63334000000000001</v>
      </c>
      <c r="E8" s="31">
        <v>21.55</v>
      </c>
      <c r="F8" s="31">
        <v>6.4423000000000004</v>
      </c>
      <c r="G8" s="31">
        <v>9.5618999999999996</v>
      </c>
      <c r="H8" s="45"/>
      <c r="I8" s="45"/>
      <c r="J8" s="45"/>
      <c r="K8" s="45"/>
      <c r="L8" s="45"/>
      <c r="M8" s="45"/>
    </row>
    <row r="9" spans="1:13" x14ac:dyDescent="0.25">
      <c r="A9" s="35">
        <v>15</v>
      </c>
      <c r="B9" s="29"/>
      <c r="C9" s="29">
        <v>0.49392999999999998</v>
      </c>
      <c r="D9" s="29">
        <v>0.76780000000000004</v>
      </c>
      <c r="E9" s="31"/>
      <c r="F9" s="31">
        <v>8.0838999999999999</v>
      </c>
      <c r="G9" s="31">
        <v>12.156000000000001</v>
      </c>
      <c r="H9" s="45"/>
      <c r="I9" s="45"/>
      <c r="J9" s="45"/>
      <c r="K9" s="45"/>
      <c r="L9" s="45"/>
      <c r="M9" s="45"/>
    </row>
    <row r="10" spans="1:13" x14ac:dyDescent="0.25">
      <c r="A10" s="35">
        <v>20</v>
      </c>
      <c r="B10" s="29"/>
      <c r="C10" s="29">
        <v>0.66073000000000004</v>
      </c>
      <c r="D10" s="29">
        <v>1.0072000000000001</v>
      </c>
      <c r="E10" s="31"/>
      <c r="F10" s="31">
        <v>10.865</v>
      </c>
      <c r="G10" s="31">
        <v>16.812999999999999</v>
      </c>
      <c r="H10" s="45"/>
      <c r="I10" s="45"/>
      <c r="J10" s="45"/>
      <c r="K10" s="45"/>
      <c r="L10" s="45"/>
      <c r="M10" s="45"/>
    </row>
    <row r="11" spans="1:13" x14ac:dyDescent="0.25">
      <c r="A11" s="35">
        <v>25</v>
      </c>
      <c r="B11" s="29"/>
      <c r="C11" s="29"/>
      <c r="D11" s="29">
        <v>1.3085</v>
      </c>
      <c r="E11" s="31"/>
      <c r="F11" s="31"/>
      <c r="G11" s="31">
        <v>21.459</v>
      </c>
      <c r="H11" s="45"/>
      <c r="I11" s="45"/>
      <c r="J11" s="45"/>
      <c r="K11" s="45"/>
      <c r="L11" s="45"/>
      <c r="M11" s="45"/>
    </row>
    <row r="12" spans="1:13" x14ac:dyDescent="0.25">
      <c r="A12" s="124" t="s">
        <v>91</v>
      </c>
      <c r="B12" s="125">
        <f>B2/E2</f>
        <v>5.1472244569589709E-2</v>
      </c>
      <c r="H12" s="45"/>
      <c r="I12" s="45"/>
      <c r="J12" s="45"/>
      <c r="K12" s="45"/>
      <c r="L12" s="45"/>
      <c r="M12" s="45"/>
    </row>
    <row r="13" spans="1:13" x14ac:dyDescent="0.25">
      <c r="A13" s="13" t="s">
        <v>37</v>
      </c>
      <c r="B13" s="27" t="s">
        <v>46</v>
      </c>
      <c r="C13" s="27" t="s">
        <v>47</v>
      </c>
      <c r="D13" s="27" t="s">
        <v>54</v>
      </c>
      <c r="E13" s="80" t="s">
        <v>56</v>
      </c>
      <c r="F13" s="30" t="s">
        <v>48</v>
      </c>
      <c r="G13" s="30" t="s">
        <v>49</v>
      </c>
      <c r="H13" s="30" t="s">
        <v>55</v>
      </c>
      <c r="I13" s="80" t="s">
        <v>65</v>
      </c>
      <c r="J13" s="159" t="s">
        <v>53</v>
      </c>
      <c r="K13" s="159"/>
      <c r="L13" s="159"/>
    </row>
    <row r="14" spans="1:13" x14ac:dyDescent="0.25">
      <c r="A14" s="35">
        <v>5</v>
      </c>
      <c r="B14" s="29">
        <v>0.25923000000000002</v>
      </c>
      <c r="C14" s="29">
        <v>0.30201</v>
      </c>
      <c r="D14" s="29">
        <v>0.95269999999999999</v>
      </c>
      <c r="E14" s="41">
        <v>0.71723999999999999</v>
      </c>
      <c r="F14" s="31">
        <v>1.9153</v>
      </c>
      <c r="G14" s="43">
        <v>2.9799999999999999E-5</v>
      </c>
      <c r="H14" s="31">
        <v>6.6317000000000004</v>
      </c>
      <c r="I14" s="41">
        <v>7.7125000000000004</v>
      </c>
      <c r="J14" s="160"/>
      <c r="K14" s="161"/>
      <c r="L14" s="162"/>
    </row>
    <row r="15" spans="1:13" x14ac:dyDescent="0.25">
      <c r="A15" s="34">
        <v>10</v>
      </c>
      <c r="B15" s="29">
        <v>0.52002999999999999</v>
      </c>
      <c r="C15" s="29">
        <v>0.60421999999999998</v>
      </c>
      <c r="D15" s="29">
        <v>1.9401999999999999</v>
      </c>
      <c r="E15" s="29">
        <v>1.5264</v>
      </c>
      <c r="F15" s="31">
        <v>3.9015</v>
      </c>
      <c r="G15" s="43">
        <v>5.9599999999999999E-5</v>
      </c>
      <c r="H15" s="31">
        <v>13.885</v>
      </c>
      <c r="I15" s="31">
        <v>16.085000000000001</v>
      </c>
      <c r="J15" s="163"/>
      <c r="K15" s="164"/>
      <c r="L15" s="165"/>
    </row>
    <row r="16" spans="1:13" x14ac:dyDescent="0.25">
      <c r="A16" s="124" t="s">
        <v>91</v>
      </c>
      <c r="B16" s="124">
        <f>B14/F14</f>
        <v>0.13534694303764425</v>
      </c>
      <c r="C16" s="124">
        <f t="shared" ref="C16:E16" si="0">C14/G14</f>
        <v>10134.563758389262</v>
      </c>
      <c r="D16" s="124">
        <f t="shared" si="0"/>
        <v>0.14365848877361762</v>
      </c>
      <c r="E16" s="125">
        <f t="shared" si="0"/>
        <v>9.2997082658022687E-2</v>
      </c>
      <c r="J16" s="163"/>
      <c r="K16" s="164"/>
      <c r="L16" s="165"/>
    </row>
    <row r="17" spans="1:13" x14ac:dyDescent="0.25">
      <c r="A17" s="13" t="s">
        <v>37</v>
      </c>
      <c r="B17" s="27" t="s">
        <v>57</v>
      </c>
      <c r="C17" s="80" t="s">
        <v>58</v>
      </c>
      <c r="D17" s="80" t="s">
        <v>59</v>
      </c>
      <c r="E17" s="80" t="s">
        <v>60</v>
      </c>
      <c r="F17" s="39" t="s">
        <v>61</v>
      </c>
      <c r="G17" s="80" t="s">
        <v>62</v>
      </c>
      <c r="H17" s="80" t="s">
        <v>63</v>
      </c>
      <c r="I17" s="80" t="s">
        <v>64</v>
      </c>
      <c r="J17" s="163"/>
      <c r="K17" s="164"/>
      <c r="L17" s="165"/>
    </row>
    <row r="18" spans="1:13" x14ac:dyDescent="0.25">
      <c r="A18" s="35">
        <v>5</v>
      </c>
      <c r="B18" s="29">
        <v>0.18923000000000001</v>
      </c>
      <c r="C18" s="41">
        <v>1.0239</v>
      </c>
      <c r="D18" s="41">
        <v>1.2372000000000001</v>
      </c>
      <c r="E18" s="41">
        <v>1.5118</v>
      </c>
      <c r="F18" s="31">
        <v>2.2018</v>
      </c>
      <c r="G18" s="81">
        <v>12.522399999999999</v>
      </c>
      <c r="H18" s="41">
        <v>20.370999999999999</v>
      </c>
      <c r="I18" s="41">
        <v>20.321000000000002</v>
      </c>
      <c r="J18" s="163"/>
      <c r="K18" s="164"/>
      <c r="L18" s="165"/>
    </row>
    <row r="19" spans="1:13" x14ac:dyDescent="0.25">
      <c r="A19" s="34">
        <v>7</v>
      </c>
      <c r="B19" s="29"/>
      <c r="C19" s="29">
        <v>1.4968999999999999</v>
      </c>
      <c r="D19" s="29"/>
      <c r="E19" s="29"/>
      <c r="F19" s="31"/>
      <c r="G19" s="44">
        <v>18.125</v>
      </c>
      <c r="H19" s="31"/>
      <c r="I19" s="31"/>
      <c r="J19" s="166"/>
      <c r="K19" s="167"/>
      <c r="L19" s="168"/>
    </row>
    <row r="20" spans="1:13" x14ac:dyDescent="0.25">
      <c r="A20" s="124" t="s">
        <v>91</v>
      </c>
      <c r="B20" s="124">
        <f>B18/F18</f>
        <v>8.5943319102552457E-2</v>
      </c>
      <c r="C20" s="190">
        <f>C18/G18</f>
        <v>8.1765476266530385E-2</v>
      </c>
      <c r="D20" s="125">
        <f t="shared" ref="C20:D20" si="1">D18/H18</f>
        <v>6.07333955132296E-2</v>
      </c>
      <c r="E20" s="125">
        <f>E18/I18</f>
        <v>7.4395945081442844E-2</v>
      </c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13" t="s">
        <v>37</v>
      </c>
      <c r="B21" s="80" t="s">
        <v>66</v>
      </c>
      <c r="C21" s="80" t="s">
        <v>67</v>
      </c>
      <c r="D21" s="77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35">
        <v>5</v>
      </c>
      <c r="B22" s="41">
        <v>1.1931</v>
      </c>
      <c r="C22" s="41">
        <v>17.798999999999999</v>
      </c>
      <c r="D22" s="78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34"/>
      <c r="B23" s="29"/>
      <c r="C23" s="31"/>
      <c r="D23" s="78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1:13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  <row r="66" spans="1:13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</row>
    <row r="67" spans="1:13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</row>
    <row r="68" spans="1:13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1:13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</row>
    <row r="70" spans="1:13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1:13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</row>
    <row r="72" spans="1:13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3" spans="1:13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</row>
    <row r="74" spans="1:13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</row>
    <row r="75" spans="1:13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3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3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3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3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</sheetData>
  <mergeCells count="2">
    <mergeCell ref="J13:L13"/>
    <mergeCell ref="J14:L19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workbookViewId="0">
      <selection activeCell="F10" sqref="F10"/>
    </sheetView>
  </sheetViews>
  <sheetFormatPr baseColWidth="10" defaultRowHeight="15" x14ac:dyDescent="0.25"/>
  <cols>
    <col min="1" max="1" width="17.28515625" bestFit="1" customWidth="1"/>
    <col min="2" max="2" width="23" bestFit="1" customWidth="1"/>
    <col min="3" max="3" width="21.5703125" bestFit="1" customWidth="1"/>
    <col min="4" max="4" width="21" bestFit="1" customWidth="1"/>
    <col min="5" max="5" width="20" bestFit="1" customWidth="1"/>
    <col min="6" max="8" width="21" bestFit="1" customWidth="1"/>
  </cols>
  <sheetData>
    <row r="1" spans="1:13" x14ac:dyDescent="0.25">
      <c r="A1" s="65" t="s">
        <v>44</v>
      </c>
      <c r="B1" s="65" t="s">
        <v>38</v>
      </c>
      <c r="C1" s="65" t="s">
        <v>40</v>
      </c>
      <c r="D1" s="84" t="s">
        <v>58</v>
      </c>
      <c r="E1" s="84" t="s">
        <v>59</v>
      </c>
      <c r="F1" s="66" t="s">
        <v>60</v>
      </c>
      <c r="G1" s="66" t="s">
        <v>66</v>
      </c>
      <c r="H1" s="84" t="s">
        <v>56</v>
      </c>
      <c r="I1" s="45"/>
      <c r="J1" s="45"/>
      <c r="K1" s="45"/>
      <c r="L1" s="45"/>
      <c r="M1" s="45"/>
    </row>
    <row r="2" spans="1:13" ht="15.75" thickBot="1" x14ac:dyDescent="0.3">
      <c r="A2" s="67">
        <v>30</v>
      </c>
      <c r="B2" s="128"/>
      <c r="C2" s="61">
        <v>1.5995999999999999</v>
      </c>
      <c r="D2" s="73"/>
      <c r="E2" s="73"/>
      <c r="F2" s="128"/>
      <c r="G2" s="51"/>
      <c r="H2" s="73"/>
      <c r="I2" s="45"/>
      <c r="J2" s="45"/>
      <c r="K2" s="45"/>
      <c r="L2" s="45"/>
      <c r="M2" s="45"/>
    </row>
    <row r="3" spans="1:13" ht="15.75" thickBot="1" x14ac:dyDescent="0.3">
      <c r="A3" s="68">
        <v>15</v>
      </c>
      <c r="B3" s="85">
        <v>1.5283</v>
      </c>
      <c r="C3" s="62">
        <v>1.645</v>
      </c>
      <c r="D3" s="73"/>
      <c r="E3" s="73"/>
      <c r="F3" s="128"/>
      <c r="G3" s="51"/>
      <c r="H3" s="73"/>
      <c r="I3" s="45"/>
      <c r="J3" s="45"/>
      <c r="K3" s="45"/>
      <c r="L3" s="45"/>
      <c r="M3" s="45"/>
    </row>
    <row r="4" spans="1:13" ht="15.75" thickBot="1" x14ac:dyDescent="0.3">
      <c r="A4" s="67">
        <v>0</v>
      </c>
      <c r="B4" s="131">
        <v>1.0074000000000001</v>
      </c>
      <c r="C4" s="63">
        <v>1.1947000000000001</v>
      </c>
      <c r="D4" s="73">
        <v>1.0903</v>
      </c>
      <c r="E4" s="73"/>
      <c r="F4" s="133"/>
      <c r="G4" s="51"/>
      <c r="H4" s="73"/>
      <c r="I4" s="45"/>
      <c r="J4" s="45"/>
      <c r="K4" s="45"/>
      <c r="L4" s="45"/>
      <c r="M4" s="45"/>
    </row>
    <row r="5" spans="1:13" ht="15.75" thickBot="1" x14ac:dyDescent="0.3">
      <c r="A5" s="69">
        <v>-30</v>
      </c>
      <c r="B5" s="79">
        <v>0</v>
      </c>
      <c r="C5" s="64">
        <v>0</v>
      </c>
      <c r="D5" s="73">
        <v>0</v>
      </c>
      <c r="E5" s="132">
        <v>0</v>
      </c>
      <c r="F5" s="56">
        <v>0</v>
      </c>
      <c r="G5" s="121">
        <v>0</v>
      </c>
      <c r="H5" s="73">
        <v>0</v>
      </c>
      <c r="I5" s="45"/>
      <c r="J5" s="45"/>
      <c r="K5" s="45"/>
      <c r="L5" s="45"/>
      <c r="M5" s="45"/>
    </row>
    <row r="6" spans="1:13" ht="15.75" thickBot="1" x14ac:dyDescent="0.3">
      <c r="A6" s="69">
        <v>-60</v>
      </c>
      <c r="B6" s="79">
        <v>0.83906000000000003</v>
      </c>
      <c r="C6" s="64">
        <v>0.87941999999999998</v>
      </c>
      <c r="D6" s="73">
        <v>1.095</v>
      </c>
      <c r="E6" s="132">
        <v>0.89846000000000004</v>
      </c>
      <c r="F6" s="79">
        <v>1.0636000000000001</v>
      </c>
      <c r="G6" s="134">
        <v>0.97389000000000003</v>
      </c>
      <c r="H6" s="73">
        <v>1.3723000000000001</v>
      </c>
      <c r="I6" s="45"/>
      <c r="J6" s="45"/>
      <c r="K6" s="45"/>
      <c r="L6" s="45"/>
      <c r="M6" s="45"/>
    </row>
    <row r="7" spans="1:13" ht="15.75" thickBot="1" x14ac:dyDescent="0.3">
      <c r="A7" s="69">
        <v>-75</v>
      </c>
      <c r="B7" s="79">
        <v>1.1626000000000001</v>
      </c>
      <c r="C7" s="64">
        <v>1.3372999999999999</v>
      </c>
      <c r="D7" s="73">
        <v>1.4944999999999999</v>
      </c>
      <c r="E7" s="132"/>
      <c r="F7" s="79">
        <v>1.5840000000000001</v>
      </c>
      <c r="G7" s="121"/>
      <c r="H7" s="73"/>
      <c r="I7" s="45"/>
      <c r="J7" s="45"/>
      <c r="K7" s="45"/>
      <c r="L7" s="45"/>
      <c r="M7" s="45"/>
    </row>
    <row r="8" spans="1:13" x14ac:dyDescent="0.25">
      <c r="A8" s="68">
        <v>-90</v>
      </c>
      <c r="B8" s="136" t="s">
        <v>95</v>
      </c>
      <c r="C8" s="55"/>
      <c r="D8" s="73"/>
      <c r="E8" s="73"/>
      <c r="F8" s="135"/>
      <c r="G8" s="51"/>
      <c r="H8" s="73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169" t="s">
        <v>78</v>
      </c>
      <c r="B10" s="169"/>
      <c r="C10" s="169"/>
      <c r="D10" s="169"/>
      <c r="E10" s="87"/>
      <c r="F10" s="77"/>
      <c r="G10" s="123"/>
      <c r="H10" s="87"/>
      <c r="I10" s="45"/>
      <c r="J10" s="45"/>
      <c r="K10" s="45"/>
      <c r="L10" s="45"/>
      <c r="M10" s="45"/>
    </row>
    <row r="11" spans="1:13" x14ac:dyDescent="0.25">
      <c r="A11" s="65" t="s">
        <v>44</v>
      </c>
      <c r="B11" s="65" t="s">
        <v>38</v>
      </c>
      <c r="C11" s="65" t="s">
        <v>60</v>
      </c>
      <c r="D11" s="129" t="s">
        <v>94</v>
      </c>
      <c r="E11" s="118" t="s">
        <v>93</v>
      </c>
      <c r="F11" s="78"/>
      <c r="G11" s="70"/>
      <c r="H11" s="45"/>
      <c r="I11" s="45"/>
      <c r="J11" s="45"/>
      <c r="K11" s="45"/>
    </row>
    <row r="12" spans="1:13" x14ac:dyDescent="0.25">
      <c r="A12" s="67">
        <v>3060</v>
      </c>
      <c r="B12" s="51"/>
      <c r="C12" s="51"/>
      <c r="D12" s="51"/>
      <c r="E12" s="67">
        <v>30</v>
      </c>
      <c r="F12" s="78"/>
      <c r="G12" s="70"/>
      <c r="H12" s="45"/>
      <c r="I12" s="45"/>
      <c r="J12" s="45"/>
      <c r="K12" s="45"/>
    </row>
    <row r="13" spans="1:13" x14ac:dyDescent="0.25">
      <c r="A13" s="68">
        <v>45</v>
      </c>
      <c r="B13" s="51"/>
      <c r="C13" s="51"/>
      <c r="D13" s="51"/>
      <c r="E13" s="68">
        <v>15</v>
      </c>
      <c r="F13" s="78"/>
      <c r="G13" s="70"/>
      <c r="H13" s="45"/>
      <c r="I13" s="45"/>
      <c r="J13" s="45"/>
      <c r="K13" s="45"/>
    </row>
    <row r="14" spans="1:13" x14ac:dyDescent="0.25">
      <c r="A14" s="67">
        <v>30</v>
      </c>
      <c r="B14" s="51"/>
      <c r="C14" s="51"/>
      <c r="D14" s="51"/>
      <c r="E14" s="67">
        <v>0</v>
      </c>
      <c r="F14" s="78"/>
      <c r="G14" s="70"/>
      <c r="H14" s="45"/>
      <c r="I14" s="45"/>
      <c r="J14" s="45"/>
      <c r="K14" s="45"/>
    </row>
    <row r="15" spans="1:13" x14ac:dyDescent="0.25">
      <c r="A15" s="68">
        <v>0</v>
      </c>
      <c r="B15" s="126">
        <v>0</v>
      </c>
      <c r="C15" s="126">
        <v>0</v>
      </c>
      <c r="D15" s="130">
        <v>0</v>
      </c>
      <c r="E15" s="68">
        <v>-30</v>
      </c>
      <c r="F15" s="78"/>
      <c r="G15" s="70"/>
      <c r="H15" s="45"/>
      <c r="I15" s="45"/>
      <c r="J15" s="45"/>
      <c r="K15" s="45"/>
    </row>
    <row r="16" spans="1:13" x14ac:dyDescent="0.25">
      <c r="A16" s="68">
        <v>30</v>
      </c>
      <c r="B16" s="127">
        <v>0.80925999999999998</v>
      </c>
      <c r="C16" s="126" t="s">
        <v>92</v>
      </c>
      <c r="D16" s="51"/>
      <c r="E16" s="68">
        <v>-60</v>
      </c>
      <c r="F16" s="78"/>
      <c r="G16" s="70"/>
      <c r="H16" s="45"/>
      <c r="I16" s="45"/>
      <c r="J16" s="45"/>
      <c r="K16" s="45"/>
    </row>
    <row r="17" spans="1:13" x14ac:dyDescent="0.25">
      <c r="A17" s="69">
        <v>45</v>
      </c>
      <c r="B17" s="126">
        <v>1.1085</v>
      </c>
      <c r="C17" s="121"/>
      <c r="D17" s="51"/>
      <c r="E17" s="68">
        <v>-75</v>
      </c>
      <c r="F17" s="78"/>
      <c r="G17" s="70"/>
      <c r="H17" s="45"/>
      <c r="I17" s="45"/>
      <c r="J17" s="45"/>
      <c r="K17" s="45"/>
    </row>
    <row r="18" spans="1:13" x14ac:dyDescent="0.25">
      <c r="A18" s="68">
        <v>60</v>
      </c>
      <c r="B18" s="86"/>
      <c r="C18" s="51"/>
      <c r="D18" s="51"/>
      <c r="E18" s="68">
        <v>-90</v>
      </c>
      <c r="F18" s="70"/>
      <c r="G18" s="70"/>
      <c r="H18" s="45"/>
      <c r="I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65" t="s">
        <v>44</v>
      </c>
      <c r="B20" s="65" t="s">
        <v>97</v>
      </c>
      <c r="C20" s="65" t="s">
        <v>96</v>
      </c>
      <c r="D20" s="139" t="s">
        <v>98</v>
      </c>
      <c r="E20" s="65" t="s">
        <v>99</v>
      </c>
      <c r="F20" s="65" t="s">
        <v>66</v>
      </c>
      <c r="G20" s="45"/>
      <c r="H20" s="45"/>
      <c r="I20" s="45"/>
      <c r="J20" s="45"/>
      <c r="K20" s="45"/>
    </row>
    <row r="21" spans="1:13" hidden="1" x14ac:dyDescent="0.25">
      <c r="A21" s="137">
        <v>30</v>
      </c>
      <c r="B21" s="51"/>
      <c r="C21" s="13">
        <v>1.5995999999999999</v>
      </c>
      <c r="D21" s="73"/>
      <c r="E21" s="144">
        <v>1.1878</v>
      </c>
      <c r="F21" s="51"/>
      <c r="G21" s="45"/>
      <c r="H21" s="45"/>
      <c r="I21" s="45"/>
      <c r="J21" s="45"/>
      <c r="K21" s="45"/>
    </row>
    <row r="22" spans="1:13" x14ac:dyDescent="0.25">
      <c r="A22" s="69">
        <v>15</v>
      </c>
      <c r="B22" s="146">
        <v>1.5283</v>
      </c>
      <c r="C22" s="141">
        <v>1.62</v>
      </c>
      <c r="D22" s="145">
        <v>1.472</v>
      </c>
      <c r="E22" s="140">
        <v>0.55915999999999999</v>
      </c>
      <c r="F22" s="51"/>
      <c r="G22" s="45"/>
      <c r="H22" s="45"/>
      <c r="I22" s="45"/>
      <c r="J22" s="45"/>
      <c r="K22" s="45"/>
    </row>
    <row r="23" spans="1:13" x14ac:dyDescent="0.25">
      <c r="A23" s="137">
        <v>0</v>
      </c>
      <c r="B23" s="146">
        <v>0.97238000000000002</v>
      </c>
      <c r="C23" s="141">
        <v>1.1947000000000001</v>
      </c>
      <c r="D23" s="145">
        <v>0.88297999999999999</v>
      </c>
      <c r="E23" s="140">
        <v>0</v>
      </c>
      <c r="F23" s="51"/>
      <c r="G23" s="45"/>
      <c r="H23" s="45"/>
      <c r="I23" s="45"/>
      <c r="J23" s="45"/>
      <c r="K23" s="45"/>
    </row>
    <row r="24" spans="1:13" x14ac:dyDescent="0.25">
      <c r="A24" s="69">
        <v>-30</v>
      </c>
      <c r="B24" s="146">
        <v>0</v>
      </c>
      <c r="C24" s="141">
        <v>0</v>
      </c>
      <c r="D24" s="145">
        <v>0</v>
      </c>
      <c r="E24" s="140">
        <v>1.1589</v>
      </c>
      <c r="F24" s="51"/>
      <c r="G24" s="45"/>
      <c r="H24" s="45"/>
      <c r="I24" s="45"/>
      <c r="J24" s="45"/>
      <c r="K24" s="45"/>
    </row>
    <row r="25" spans="1:13" x14ac:dyDescent="0.25">
      <c r="A25" s="69">
        <v>-60</v>
      </c>
      <c r="B25" s="146">
        <v>0.90466000000000002</v>
      </c>
      <c r="C25" s="141">
        <v>0.87941999999999998</v>
      </c>
      <c r="D25" s="145">
        <v>0.83187999999999995</v>
      </c>
      <c r="E25" s="140">
        <v>1.6551</v>
      </c>
      <c r="F25" s="138"/>
      <c r="G25" s="45"/>
      <c r="H25" s="45"/>
      <c r="I25" s="45"/>
      <c r="J25" s="45"/>
      <c r="K25" s="45"/>
    </row>
    <row r="26" spans="1:13" x14ac:dyDescent="0.25">
      <c r="A26" s="69">
        <v>-75</v>
      </c>
      <c r="B26" s="146">
        <v>1.3290999999999999</v>
      </c>
      <c r="C26" s="141">
        <v>1.3372999999999999</v>
      </c>
      <c r="D26" s="145">
        <v>1.1942999999999999</v>
      </c>
      <c r="E26" s="140">
        <v>1.9</v>
      </c>
      <c r="F26" s="51"/>
      <c r="G26" s="45"/>
      <c r="H26" s="45"/>
      <c r="I26" s="45"/>
      <c r="J26" s="45"/>
      <c r="K26" s="45"/>
    </row>
    <row r="27" spans="1:13" x14ac:dyDescent="0.25">
      <c r="A27" s="69">
        <v>-90</v>
      </c>
      <c r="B27" s="142"/>
      <c r="C27" s="57"/>
      <c r="D27" s="143"/>
      <c r="E27" s="1"/>
      <c r="F27" s="51"/>
      <c r="G27" s="45"/>
      <c r="H27" s="45"/>
      <c r="I27" s="45"/>
      <c r="J27" s="45"/>
      <c r="K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x14ac:dyDescent="0.25">
      <c r="K53" s="45"/>
      <c r="L53" s="45"/>
      <c r="M53" s="45"/>
    </row>
    <row r="54" spans="1:13" x14ac:dyDescent="0.25">
      <c r="K54" s="45"/>
      <c r="L54" s="45"/>
      <c r="M54" s="45"/>
    </row>
    <row r="55" spans="1:13" x14ac:dyDescent="0.25">
      <c r="K55" s="45"/>
      <c r="L55" s="45"/>
      <c r="M55" s="45"/>
    </row>
    <row r="56" spans="1:13" x14ac:dyDescent="0.25">
      <c r="K56" s="45"/>
      <c r="L56" s="45"/>
      <c r="M56" s="45"/>
    </row>
    <row r="57" spans="1:13" x14ac:dyDescent="0.25">
      <c r="K57" s="45"/>
      <c r="L57" s="45"/>
      <c r="M57" s="45"/>
    </row>
    <row r="58" spans="1:13" x14ac:dyDescent="0.25">
      <c r="K58" s="45"/>
      <c r="L58" s="45"/>
      <c r="M58" s="45"/>
    </row>
  </sheetData>
  <mergeCells count="1">
    <mergeCell ref="A10:D10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workbookViewId="0">
      <selection activeCell="N25" sqref="N25"/>
    </sheetView>
  </sheetViews>
  <sheetFormatPr baseColWidth="10" defaultRowHeight="15" x14ac:dyDescent="0.25"/>
  <cols>
    <col min="1" max="1" width="11.42578125" style="117"/>
  </cols>
  <sheetData>
    <row r="1" spans="1:19" s="119" customFormat="1" x14ac:dyDescent="0.25">
      <c r="A1" s="120" t="s">
        <v>88</v>
      </c>
      <c r="B1" s="120" t="s">
        <v>86</v>
      </c>
      <c r="C1" s="120" t="s">
        <v>87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x14ac:dyDescent="0.25">
      <c r="A2" s="72">
        <v>-2</v>
      </c>
      <c r="B2" s="6">
        <v>2.4879999999999999E-2</v>
      </c>
      <c r="C2" s="6">
        <v>0.34765000000000001</v>
      </c>
      <c r="D2" s="45">
        <v>6.1999999999999998E-3</v>
      </c>
      <c r="E2" s="45">
        <v>8.5970000000000005E-2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72">
        <v>-3</v>
      </c>
      <c r="B3" s="6">
        <v>3.7455000000000002E-2</v>
      </c>
      <c r="C3" s="6">
        <v>0.52449999999999997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72">
        <v>-4</v>
      </c>
      <c r="B4" s="6">
        <v>5.0122E-2</v>
      </c>
      <c r="C4" s="6">
        <v>0.70392999999999994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72">
        <v>-5</v>
      </c>
      <c r="B5" s="6">
        <v>6.2869999999999995E-2</v>
      </c>
      <c r="C5" s="6">
        <v>0.88561999999999996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x14ac:dyDescent="0.25">
      <c r="A6" s="72">
        <v>-6</v>
      </c>
      <c r="B6" s="1"/>
      <c r="C6" s="1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x14ac:dyDescent="0.25">
      <c r="A7" s="72">
        <v>-7</v>
      </c>
      <c r="B7" s="1"/>
      <c r="C7" s="6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72">
        <v>-8</v>
      </c>
      <c r="B8" s="6"/>
      <c r="C8" s="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x14ac:dyDescent="0.25">
      <c r="A9" s="72">
        <v>-9</v>
      </c>
      <c r="B9" s="6"/>
      <c r="C9" s="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x14ac:dyDescent="0.25">
      <c r="A10" s="72">
        <v>-10</v>
      </c>
      <c r="B10" s="6">
        <v>0.12806000000000001</v>
      </c>
      <c r="C10" s="6">
        <v>1.8253999999999999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x14ac:dyDescent="0.25">
      <c r="A11" s="72">
        <v>-11</v>
      </c>
      <c r="B11" s="6"/>
      <c r="C11" s="6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x14ac:dyDescent="0.25">
      <c r="A12" s="72">
        <v>-12</v>
      </c>
      <c r="B12" s="6"/>
      <c r="C12" s="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x14ac:dyDescent="0.25">
      <c r="A13" s="72">
        <v>-13</v>
      </c>
      <c r="B13" s="6"/>
      <c r="C13" s="6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x14ac:dyDescent="0.25">
      <c r="A14" s="72">
        <v>-14</v>
      </c>
      <c r="B14" s="6"/>
      <c r="C14" s="6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x14ac:dyDescent="0.25">
      <c r="A15" s="72">
        <v>-15</v>
      </c>
      <c r="B15" s="6">
        <v>0.1956</v>
      </c>
      <c r="C15" s="6">
        <v>2.8513000000000002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x14ac:dyDescent="0.25">
      <c r="A16" s="72">
        <v>-16</v>
      </c>
      <c r="B16" s="6"/>
      <c r="C16" s="6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x14ac:dyDescent="0.25">
      <c r="A17" s="72">
        <v>-17</v>
      </c>
      <c r="B17" s="6"/>
      <c r="C17" s="6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x14ac:dyDescent="0.25">
      <c r="A18" s="72">
        <v>-18</v>
      </c>
      <c r="B18" s="6"/>
      <c r="C18" s="6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x14ac:dyDescent="0.25">
      <c r="A19" s="72">
        <v>-19</v>
      </c>
      <c r="B19" s="6"/>
      <c r="C19" s="6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x14ac:dyDescent="0.25">
      <c r="A20" s="72">
        <v>-20</v>
      </c>
      <c r="B20" s="6">
        <v>0.26545000000000002</v>
      </c>
      <c r="C20" s="6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x14ac:dyDescent="0.25">
      <c r="A21" s="116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x14ac:dyDescent="0.25">
      <c r="A22" s="11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x14ac:dyDescent="0.25">
      <c r="A23" s="116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x14ac:dyDescent="0.25">
      <c r="A24" s="116"/>
      <c r="B24" s="45"/>
      <c r="C24" s="45"/>
      <c r="D24" s="45"/>
      <c r="E24" s="45"/>
      <c r="F24" s="45"/>
      <c r="G24" s="170" t="s">
        <v>89</v>
      </c>
      <c r="H24" s="170"/>
      <c r="I24" s="170"/>
      <c r="J24" s="170"/>
      <c r="K24" s="170"/>
      <c r="L24" s="170"/>
      <c r="M24" s="45"/>
      <c r="N24" s="45"/>
      <c r="O24" s="45"/>
      <c r="P24" s="45"/>
      <c r="Q24" s="45"/>
      <c r="R24" s="45"/>
      <c r="S24" s="45"/>
    </row>
    <row r="25" spans="1:19" x14ac:dyDescent="0.25">
      <c r="A25" s="116"/>
      <c r="B25" s="45"/>
      <c r="C25" s="45"/>
      <c r="D25" s="45"/>
      <c r="E25" s="45"/>
      <c r="F25" s="45"/>
      <c r="G25" s="170" t="s">
        <v>90</v>
      </c>
      <c r="H25" s="170"/>
      <c r="I25" s="170"/>
      <c r="J25" s="170"/>
      <c r="K25" s="170"/>
      <c r="L25" s="170"/>
      <c r="M25" s="45"/>
      <c r="N25" s="45"/>
      <c r="O25" s="45"/>
      <c r="P25" s="45"/>
      <c r="Q25" s="45"/>
      <c r="R25" s="45"/>
      <c r="S25" s="45"/>
    </row>
    <row r="26" spans="1:19" x14ac:dyDescent="0.25">
      <c r="A26" s="11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x14ac:dyDescent="0.25">
      <c r="A27" s="11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x14ac:dyDescent="0.25">
      <c r="A28" s="116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x14ac:dyDescent="0.25">
      <c r="A29" s="11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x14ac:dyDescent="0.25">
      <c r="A30" s="11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x14ac:dyDescent="0.25">
      <c r="A31" s="11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x14ac:dyDescent="0.25">
      <c r="A32" s="11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x14ac:dyDescent="0.25">
      <c r="A33" s="11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x14ac:dyDescent="0.25">
      <c r="A34" s="11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x14ac:dyDescent="0.25">
      <c r="A35" s="11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x14ac:dyDescent="0.25">
      <c r="A36" s="11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x14ac:dyDescent="0.25">
      <c r="A37" s="11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x14ac:dyDescent="0.25">
      <c r="A38" s="11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x14ac:dyDescent="0.25">
      <c r="A39" s="11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x14ac:dyDescent="0.25">
      <c r="A40" s="11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x14ac:dyDescent="0.25">
      <c r="A41" s="11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11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 x14ac:dyDescent="0.25">
      <c r="A43" s="11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x14ac:dyDescent="0.25">
      <c r="A44" s="11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x14ac:dyDescent="0.25">
      <c r="A45" s="11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x14ac:dyDescent="0.25">
      <c r="A46" s="11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x14ac:dyDescent="0.25">
      <c r="A47" s="11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x14ac:dyDescent="0.25">
      <c r="A48" s="11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x14ac:dyDescent="0.25">
      <c r="A49" s="11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x14ac:dyDescent="0.25">
      <c r="A50" s="11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x14ac:dyDescent="0.25">
      <c r="A51" s="11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x14ac:dyDescent="0.25">
      <c r="A52" s="11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x14ac:dyDescent="0.25">
      <c r="A53" s="11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x14ac:dyDescent="0.25">
      <c r="A54" s="11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x14ac:dyDescent="0.25">
      <c r="A55" s="11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x14ac:dyDescent="0.25">
      <c r="A56" s="11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x14ac:dyDescent="0.25">
      <c r="A57" s="11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x14ac:dyDescent="0.25">
      <c r="A58" s="11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x14ac:dyDescent="0.25">
      <c r="A59" s="11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x14ac:dyDescent="0.25">
      <c r="A60" s="11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x14ac:dyDescent="0.25">
      <c r="A61" s="11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x14ac:dyDescent="0.25">
      <c r="A62" s="11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5">
      <c r="A63" s="11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A64" s="11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x14ac:dyDescent="0.25">
      <c r="A65" s="11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x14ac:dyDescent="0.25">
      <c r="A66" s="11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x14ac:dyDescent="0.25">
      <c r="A67" s="11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x14ac:dyDescent="0.25">
      <c r="A68" s="11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x14ac:dyDescent="0.25">
      <c r="A69" s="11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x14ac:dyDescent="0.25">
      <c r="A70" s="11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spans="1:19" x14ac:dyDescent="0.25">
      <c r="A71" s="11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x14ac:dyDescent="0.25">
      <c r="A72" s="11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x14ac:dyDescent="0.25">
      <c r="A73" s="11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x14ac:dyDescent="0.25">
      <c r="A74" s="11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19" x14ac:dyDescent="0.25">
      <c r="A75" s="11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x14ac:dyDescent="0.25">
      <c r="A76" s="11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x14ac:dyDescent="0.25">
      <c r="A77" s="11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x14ac:dyDescent="0.25">
      <c r="A78" s="11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spans="1:19" x14ac:dyDescent="0.25">
      <c r="A79" s="11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spans="1:19" x14ac:dyDescent="0.25">
      <c r="A80" s="11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x14ac:dyDescent="0.25">
      <c r="A81" s="11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x14ac:dyDescent="0.25">
      <c r="A82" s="11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spans="1:19" x14ac:dyDescent="0.25">
      <c r="A83" s="11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x14ac:dyDescent="0.25">
      <c r="A84" s="11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x14ac:dyDescent="0.25">
      <c r="A85" s="11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spans="1:19" x14ac:dyDescent="0.25">
      <c r="A86" s="11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x14ac:dyDescent="0.25">
      <c r="A87" s="11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spans="1:19" x14ac:dyDescent="0.25">
      <c r="A88" s="11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x14ac:dyDescent="0.25">
      <c r="A89" s="11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19" x14ac:dyDescent="0.25">
      <c r="A90" s="11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spans="1:19" x14ac:dyDescent="0.25">
      <c r="A91" s="11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x14ac:dyDescent="0.25">
      <c r="A92" s="11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x14ac:dyDescent="0.25">
      <c r="A93" s="11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x14ac:dyDescent="0.25">
      <c r="A94" s="11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x14ac:dyDescent="0.25">
      <c r="A95" s="11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 x14ac:dyDescent="0.25">
      <c r="A96" s="11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 x14ac:dyDescent="0.25">
      <c r="A97" s="11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x14ac:dyDescent="0.25">
      <c r="A98" s="11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x14ac:dyDescent="0.25">
      <c r="A99" s="11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x14ac:dyDescent="0.25">
      <c r="A100" s="11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spans="1:19" x14ac:dyDescent="0.25">
      <c r="A101" s="11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x14ac:dyDescent="0.25">
      <c r="A102" s="11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x14ac:dyDescent="0.25">
      <c r="A103" s="11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x14ac:dyDescent="0.25">
      <c r="A104" s="11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x14ac:dyDescent="0.25">
      <c r="A105" s="11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x14ac:dyDescent="0.25">
      <c r="A106" s="11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x14ac:dyDescent="0.25">
      <c r="A107" s="11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x14ac:dyDescent="0.25">
      <c r="A108" s="11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x14ac:dyDescent="0.25">
      <c r="A109" s="11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</row>
    <row r="110" spans="1:19" x14ac:dyDescent="0.25">
      <c r="A110" s="11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x14ac:dyDescent="0.25">
      <c r="A111" s="11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</row>
    <row r="112" spans="1:19" x14ac:dyDescent="0.25">
      <c r="A112" s="11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</row>
    <row r="113" spans="1:19" x14ac:dyDescent="0.25">
      <c r="A113" s="11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5">
      <c r="A114" s="11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x14ac:dyDescent="0.25">
      <c r="A115" s="11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x14ac:dyDescent="0.25">
      <c r="A116" s="11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x14ac:dyDescent="0.25">
      <c r="A117" s="11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x14ac:dyDescent="0.25">
      <c r="A118" s="11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x14ac:dyDescent="0.25">
      <c r="A119" s="11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x14ac:dyDescent="0.25">
      <c r="A120" s="11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x14ac:dyDescent="0.25">
      <c r="A121" s="11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x14ac:dyDescent="0.25">
      <c r="A122" s="11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x14ac:dyDescent="0.25">
      <c r="A123" s="11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x14ac:dyDescent="0.25">
      <c r="A124" s="11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x14ac:dyDescent="0.25">
      <c r="A125" s="11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x14ac:dyDescent="0.25">
      <c r="A126" s="11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x14ac:dyDescent="0.25">
      <c r="A127" s="11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x14ac:dyDescent="0.25">
      <c r="A128" s="11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x14ac:dyDescent="0.25">
      <c r="A129" s="11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x14ac:dyDescent="0.25">
      <c r="A130" s="11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x14ac:dyDescent="0.25">
      <c r="A131" s="11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x14ac:dyDescent="0.25">
      <c r="A132" s="11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x14ac:dyDescent="0.25">
      <c r="A133" s="11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x14ac:dyDescent="0.25">
      <c r="A134" s="11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x14ac:dyDescent="0.25">
      <c r="A135" s="11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x14ac:dyDescent="0.25">
      <c r="A136" s="11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x14ac:dyDescent="0.25">
      <c r="A137" s="11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x14ac:dyDescent="0.25">
      <c r="A138" s="11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x14ac:dyDescent="0.25">
      <c r="A139" s="11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</row>
    <row r="140" spans="1:19" x14ac:dyDescent="0.25">
      <c r="A140" s="11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</row>
    <row r="141" spans="1:19" x14ac:dyDescent="0.25">
      <c r="A141" s="11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</row>
    <row r="142" spans="1:19" x14ac:dyDescent="0.25">
      <c r="A142" s="11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x14ac:dyDescent="0.25">
      <c r="A143" s="11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x14ac:dyDescent="0.25">
      <c r="A144" s="11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</row>
    <row r="145" spans="1:19" x14ac:dyDescent="0.25">
      <c r="A145" s="11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x14ac:dyDescent="0.25">
      <c r="A146" s="11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19" x14ac:dyDescent="0.25">
      <c r="A147" s="11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x14ac:dyDescent="0.25">
      <c r="A148" s="11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x14ac:dyDescent="0.25">
      <c r="A149" s="11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</row>
    <row r="150" spans="1:19" x14ac:dyDescent="0.25">
      <c r="A150" s="11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x14ac:dyDescent="0.25">
      <c r="A151" s="11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x14ac:dyDescent="0.25">
      <c r="A152" s="11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x14ac:dyDescent="0.25">
      <c r="A153" s="11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x14ac:dyDescent="0.25">
      <c r="A154" s="11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x14ac:dyDescent="0.25">
      <c r="A155" s="11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x14ac:dyDescent="0.25">
      <c r="A156" s="11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</row>
    <row r="157" spans="1:19" x14ac:dyDescent="0.25">
      <c r="A157" s="11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 x14ac:dyDescent="0.25">
      <c r="A158" s="11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</row>
    <row r="159" spans="1:19" x14ac:dyDescent="0.25">
      <c r="A159" s="11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</row>
    <row r="160" spans="1:19" x14ac:dyDescent="0.25">
      <c r="A160" s="11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1:19" x14ac:dyDescent="0.25">
      <c r="A161" s="11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</row>
    <row r="162" spans="1:19" x14ac:dyDescent="0.25">
      <c r="A162" s="11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1:19" x14ac:dyDescent="0.25">
      <c r="A163" s="11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1:19" x14ac:dyDescent="0.25">
      <c r="A164" s="11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1:19" x14ac:dyDescent="0.25">
      <c r="A165" s="11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1:19" x14ac:dyDescent="0.25">
      <c r="A166" s="11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</row>
    <row r="167" spans="1:19" x14ac:dyDescent="0.25">
      <c r="A167" s="11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</row>
    <row r="168" spans="1:19" x14ac:dyDescent="0.25">
      <c r="A168" s="11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</row>
    <row r="169" spans="1:19" x14ac:dyDescent="0.25">
      <c r="A169" s="11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</row>
    <row r="170" spans="1:19" x14ac:dyDescent="0.25">
      <c r="A170" s="11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x14ac:dyDescent="0.25">
      <c r="A171" s="11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x14ac:dyDescent="0.25">
      <c r="A172" s="11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x14ac:dyDescent="0.25">
      <c r="A173" s="11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</row>
    <row r="174" spans="1:19" x14ac:dyDescent="0.25">
      <c r="A174" s="11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</row>
    <row r="175" spans="1:19" x14ac:dyDescent="0.25">
      <c r="A175" s="11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</row>
    <row r="176" spans="1:19" x14ac:dyDescent="0.25">
      <c r="A176" s="11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</row>
    <row r="177" spans="1:19" x14ac:dyDescent="0.25">
      <c r="A177" s="11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</row>
    <row r="178" spans="1:19" x14ac:dyDescent="0.25">
      <c r="A178" s="11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x14ac:dyDescent="0.25">
      <c r="A179" s="11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x14ac:dyDescent="0.25">
      <c r="A180" s="11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</row>
    <row r="181" spans="1:19" x14ac:dyDescent="0.25">
      <c r="A181" s="11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</row>
    <row r="182" spans="1:19" x14ac:dyDescent="0.25">
      <c r="A182" s="11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</row>
    <row r="183" spans="1:19" x14ac:dyDescent="0.25">
      <c r="A183" s="11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</row>
    <row r="184" spans="1:19" x14ac:dyDescent="0.25">
      <c r="A184" s="11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19" x14ac:dyDescent="0.25">
      <c r="A185" s="11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19" x14ac:dyDescent="0.25">
      <c r="A186" s="11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</row>
    <row r="187" spans="1:19" x14ac:dyDescent="0.25">
      <c r="A187" s="11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</row>
    <row r="188" spans="1:19" x14ac:dyDescent="0.25">
      <c r="A188" s="11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</row>
    <row r="189" spans="1:19" x14ac:dyDescent="0.25">
      <c r="A189" s="11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</row>
    <row r="190" spans="1:19" x14ac:dyDescent="0.25">
      <c r="A190" s="11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</row>
    <row r="191" spans="1:19" x14ac:dyDescent="0.25">
      <c r="A191" s="11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</row>
    <row r="192" spans="1:19" x14ac:dyDescent="0.25">
      <c r="A192" s="11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</row>
    <row r="193" spans="1:19" x14ac:dyDescent="0.25">
      <c r="A193" s="11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</row>
    <row r="194" spans="1:19" x14ac:dyDescent="0.25">
      <c r="A194" s="11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</row>
    <row r="195" spans="1:19" x14ac:dyDescent="0.25">
      <c r="A195" s="11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</row>
    <row r="196" spans="1:19" x14ac:dyDescent="0.25">
      <c r="A196" s="11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</row>
    <row r="197" spans="1:19" x14ac:dyDescent="0.25">
      <c r="A197" s="11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spans="1:19" x14ac:dyDescent="0.25">
      <c r="A198" s="11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</row>
    <row r="199" spans="1:19" x14ac:dyDescent="0.25">
      <c r="A199" s="11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</row>
    <row r="200" spans="1:19" x14ac:dyDescent="0.25">
      <c r="A200" s="11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</row>
    <row r="201" spans="1:19" x14ac:dyDescent="0.25">
      <c r="A201" s="11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</row>
    <row r="202" spans="1:19" x14ac:dyDescent="0.25">
      <c r="A202" s="11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</row>
    <row r="203" spans="1:19" x14ac:dyDescent="0.25">
      <c r="A203" s="11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</row>
    <row r="204" spans="1:19" x14ac:dyDescent="0.25">
      <c r="A204" s="11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</row>
    <row r="205" spans="1:19" x14ac:dyDescent="0.25">
      <c r="A205" s="11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</row>
    <row r="206" spans="1:19" x14ac:dyDescent="0.25">
      <c r="A206" s="11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</row>
    <row r="207" spans="1:19" x14ac:dyDescent="0.25">
      <c r="A207" s="11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</row>
    <row r="208" spans="1:19" x14ac:dyDescent="0.25">
      <c r="A208" s="11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</row>
    <row r="209" spans="1:19" x14ac:dyDescent="0.25">
      <c r="A209" s="11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</row>
    <row r="210" spans="1:19" x14ac:dyDescent="0.25">
      <c r="A210" s="11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</row>
    <row r="211" spans="1:19" x14ac:dyDescent="0.25">
      <c r="A211" s="11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</row>
    <row r="212" spans="1:19" x14ac:dyDescent="0.25">
      <c r="A212" s="11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</row>
    <row r="213" spans="1:19" x14ac:dyDescent="0.25">
      <c r="A213" s="11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</row>
    <row r="214" spans="1:19" x14ac:dyDescent="0.25">
      <c r="A214" s="11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</row>
    <row r="215" spans="1:19" x14ac:dyDescent="0.25">
      <c r="A215" s="11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</row>
    <row r="216" spans="1:19" x14ac:dyDescent="0.25">
      <c r="A216" s="11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</row>
    <row r="217" spans="1:19" x14ac:dyDescent="0.25">
      <c r="A217" s="11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</row>
    <row r="218" spans="1:19" x14ac:dyDescent="0.25">
      <c r="A218" s="11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</row>
    <row r="219" spans="1:19" x14ac:dyDescent="0.25">
      <c r="A219" s="11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</row>
    <row r="220" spans="1:19" x14ac:dyDescent="0.25">
      <c r="A220" s="11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</row>
    <row r="221" spans="1:19" x14ac:dyDescent="0.25">
      <c r="A221" s="11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</row>
    <row r="222" spans="1:19" x14ac:dyDescent="0.25">
      <c r="A222" s="11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</row>
    <row r="223" spans="1:19" x14ac:dyDescent="0.25">
      <c r="A223" s="11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</row>
    <row r="224" spans="1:19" x14ac:dyDescent="0.25">
      <c r="A224" s="11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</row>
    <row r="225" spans="1:19" x14ac:dyDescent="0.25">
      <c r="A225" s="11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</row>
    <row r="226" spans="1:19" x14ac:dyDescent="0.25">
      <c r="A226" s="11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</row>
    <row r="227" spans="1:19" x14ac:dyDescent="0.25">
      <c r="A227" s="11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</row>
    <row r="228" spans="1:19" x14ac:dyDescent="0.25">
      <c r="A228" s="11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</row>
    <row r="229" spans="1:19" x14ac:dyDescent="0.25">
      <c r="A229" s="11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</row>
    <row r="230" spans="1:19" x14ac:dyDescent="0.25">
      <c r="A230" s="11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</row>
    <row r="231" spans="1:19" x14ac:dyDescent="0.25">
      <c r="A231" s="11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</row>
    <row r="232" spans="1:19" x14ac:dyDescent="0.25">
      <c r="A232" s="11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</row>
    <row r="233" spans="1:19" x14ac:dyDescent="0.25">
      <c r="A233" s="11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</row>
    <row r="234" spans="1:19" x14ac:dyDescent="0.25">
      <c r="A234" s="11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x14ac:dyDescent="0.25">
      <c r="A235" s="11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x14ac:dyDescent="0.25">
      <c r="A236" s="11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</row>
    <row r="237" spans="1:19" x14ac:dyDescent="0.25">
      <c r="A237" s="11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x14ac:dyDescent="0.25">
      <c r="A238" s="11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</row>
    <row r="239" spans="1:19" x14ac:dyDescent="0.25">
      <c r="A239" s="11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</row>
    <row r="240" spans="1:19" x14ac:dyDescent="0.25">
      <c r="A240" s="11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</row>
    <row r="241" spans="1:19" x14ac:dyDescent="0.25">
      <c r="A241" s="11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</row>
    <row r="242" spans="1:19" x14ac:dyDescent="0.25">
      <c r="A242" s="11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</row>
    <row r="243" spans="1:19" x14ac:dyDescent="0.25">
      <c r="A243" s="11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</row>
    <row r="244" spans="1:19" x14ac:dyDescent="0.25">
      <c r="A244" s="11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</row>
    <row r="245" spans="1:19" x14ac:dyDescent="0.25">
      <c r="A245" s="11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</row>
    <row r="246" spans="1:19" x14ac:dyDescent="0.25">
      <c r="A246" s="11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</row>
    <row r="247" spans="1:19" x14ac:dyDescent="0.25">
      <c r="A247" s="11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</row>
    <row r="248" spans="1:19" x14ac:dyDescent="0.25">
      <c r="A248" s="11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</row>
    <row r="249" spans="1:19" x14ac:dyDescent="0.25">
      <c r="A249" s="11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</row>
    <row r="250" spans="1:19" x14ac:dyDescent="0.25">
      <c r="A250" s="11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</row>
    <row r="251" spans="1:19" x14ac:dyDescent="0.25">
      <c r="A251" s="11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</row>
    <row r="252" spans="1:19" x14ac:dyDescent="0.25">
      <c r="A252" s="11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</row>
    <row r="253" spans="1:19" x14ac:dyDescent="0.25">
      <c r="A253" s="11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</row>
    <row r="254" spans="1:19" x14ac:dyDescent="0.25">
      <c r="A254" s="11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</row>
    <row r="255" spans="1:19" x14ac:dyDescent="0.25">
      <c r="A255" s="11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</row>
    <row r="256" spans="1:19" x14ac:dyDescent="0.25">
      <c r="A256" s="11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</row>
    <row r="257" spans="1:19" x14ac:dyDescent="0.25">
      <c r="A257" s="11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</row>
    <row r="258" spans="1:19" x14ac:dyDescent="0.25">
      <c r="A258" s="11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</row>
    <row r="259" spans="1:19" x14ac:dyDescent="0.25">
      <c r="A259" s="11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</row>
    <row r="260" spans="1:19" x14ac:dyDescent="0.25">
      <c r="A260" s="11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</row>
    <row r="261" spans="1:19" x14ac:dyDescent="0.25">
      <c r="A261" s="11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</row>
    <row r="262" spans="1:19" x14ac:dyDescent="0.25">
      <c r="A262" s="11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</row>
    <row r="263" spans="1:19" x14ac:dyDescent="0.25">
      <c r="A263" s="11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</row>
    <row r="264" spans="1:19" x14ac:dyDescent="0.25">
      <c r="A264" s="11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</row>
    <row r="265" spans="1:19" x14ac:dyDescent="0.25">
      <c r="A265" s="11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</row>
    <row r="266" spans="1:19" x14ac:dyDescent="0.25">
      <c r="A266" s="11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</row>
    <row r="267" spans="1:19" x14ac:dyDescent="0.25">
      <c r="A267" s="11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</row>
    <row r="268" spans="1:19" x14ac:dyDescent="0.25">
      <c r="A268" s="11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</row>
    <row r="269" spans="1:19" x14ac:dyDescent="0.25">
      <c r="A269" s="11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</row>
    <row r="270" spans="1:19" x14ac:dyDescent="0.25">
      <c r="A270" s="11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</row>
    <row r="271" spans="1:19" x14ac:dyDescent="0.25">
      <c r="A271" s="11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</row>
    <row r="272" spans="1:19" x14ac:dyDescent="0.25">
      <c r="A272" s="11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</row>
    <row r="273" spans="1:19" x14ac:dyDescent="0.25">
      <c r="A273" s="11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</row>
    <row r="274" spans="1:19" x14ac:dyDescent="0.25">
      <c r="A274" s="11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</row>
    <row r="275" spans="1:19" x14ac:dyDescent="0.25">
      <c r="A275" s="11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</row>
    <row r="276" spans="1:19" x14ac:dyDescent="0.25">
      <c r="A276" s="11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</row>
    <row r="277" spans="1:19" x14ac:dyDescent="0.25">
      <c r="A277" s="11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</row>
    <row r="278" spans="1:19" x14ac:dyDescent="0.25">
      <c r="A278" s="11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</row>
    <row r="279" spans="1:19" x14ac:dyDescent="0.25">
      <c r="A279" s="11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</row>
    <row r="280" spans="1:19" x14ac:dyDescent="0.25">
      <c r="A280" s="11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</row>
    <row r="281" spans="1:19" x14ac:dyDescent="0.25">
      <c r="A281" s="11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</row>
    <row r="282" spans="1:19" x14ac:dyDescent="0.25">
      <c r="A282" s="11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</row>
    <row r="283" spans="1:19" x14ac:dyDescent="0.25">
      <c r="A283" s="11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</row>
    <row r="284" spans="1:19" x14ac:dyDescent="0.25">
      <c r="A284" s="11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</row>
    <row r="285" spans="1:19" x14ac:dyDescent="0.25">
      <c r="A285" s="11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</row>
    <row r="286" spans="1:19" x14ac:dyDescent="0.25">
      <c r="A286" s="11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</row>
    <row r="287" spans="1:19" x14ac:dyDescent="0.25">
      <c r="A287" s="11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</row>
    <row r="288" spans="1:19" x14ac:dyDescent="0.25">
      <c r="A288" s="11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</row>
    <row r="289" spans="1:19" x14ac:dyDescent="0.25">
      <c r="A289" s="11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</row>
    <row r="290" spans="1:19" x14ac:dyDescent="0.25">
      <c r="A290" s="11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</row>
    <row r="291" spans="1:19" x14ac:dyDescent="0.25">
      <c r="A291" s="11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</row>
    <row r="292" spans="1:19" x14ac:dyDescent="0.25">
      <c r="A292" s="11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</row>
    <row r="293" spans="1:19" x14ac:dyDescent="0.25">
      <c r="A293" s="11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</row>
    <row r="294" spans="1:19" x14ac:dyDescent="0.25">
      <c r="A294" s="11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</row>
    <row r="295" spans="1:19" x14ac:dyDescent="0.25">
      <c r="A295" s="11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</row>
    <row r="296" spans="1:19" x14ac:dyDescent="0.25">
      <c r="A296" s="11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</row>
    <row r="297" spans="1:19" x14ac:dyDescent="0.25">
      <c r="A297" s="11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</row>
    <row r="298" spans="1:19" x14ac:dyDescent="0.25">
      <c r="A298" s="11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</row>
    <row r="299" spans="1:19" x14ac:dyDescent="0.25">
      <c r="A299" s="11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</row>
    <row r="300" spans="1:19" x14ac:dyDescent="0.25">
      <c r="A300" s="11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</row>
    <row r="301" spans="1:19" x14ac:dyDescent="0.25">
      <c r="A301" s="11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</row>
    <row r="302" spans="1:19" x14ac:dyDescent="0.25">
      <c r="A302" s="11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</row>
    <row r="303" spans="1:19" x14ac:dyDescent="0.25">
      <c r="A303" s="11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</row>
    <row r="304" spans="1:19" x14ac:dyDescent="0.25">
      <c r="A304" s="11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</row>
    <row r="305" spans="1:19" x14ac:dyDescent="0.25">
      <c r="A305" s="11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</row>
    <row r="306" spans="1:19" x14ac:dyDescent="0.25">
      <c r="A306" s="11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</row>
    <row r="307" spans="1:19" x14ac:dyDescent="0.25">
      <c r="A307" s="11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</row>
    <row r="308" spans="1:19" x14ac:dyDescent="0.25">
      <c r="A308" s="11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</row>
    <row r="309" spans="1:19" x14ac:dyDescent="0.25">
      <c r="A309" s="11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</row>
    <row r="310" spans="1:19" x14ac:dyDescent="0.25">
      <c r="A310" s="11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</row>
    <row r="311" spans="1:19" x14ac:dyDescent="0.25">
      <c r="A311" s="11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</row>
    <row r="312" spans="1:19" x14ac:dyDescent="0.25">
      <c r="A312" s="11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</row>
    <row r="313" spans="1:19" x14ac:dyDescent="0.25">
      <c r="A313" s="11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</row>
    <row r="314" spans="1:19" x14ac:dyDescent="0.25">
      <c r="A314" s="11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</row>
    <row r="315" spans="1:19" x14ac:dyDescent="0.25">
      <c r="A315" s="11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</row>
    <row r="316" spans="1:19" x14ac:dyDescent="0.25">
      <c r="A316" s="11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</row>
  </sheetData>
  <mergeCells count="2">
    <mergeCell ref="G24:L24"/>
    <mergeCell ref="G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J4" sqref="J4:P12"/>
    </sheetView>
  </sheetViews>
  <sheetFormatPr baseColWidth="10" defaultRowHeight="15" x14ac:dyDescent="0.25"/>
  <cols>
    <col min="2" max="2" width="16.7109375" bestFit="1" customWidth="1"/>
  </cols>
  <sheetData>
    <row r="1" spans="1:16" ht="51" customHeight="1" thickBot="1" x14ac:dyDescent="0.3">
      <c r="A1" s="176" t="s">
        <v>100</v>
      </c>
      <c r="B1" s="177"/>
      <c r="C1" s="176" t="s">
        <v>101</v>
      </c>
      <c r="D1" s="178"/>
      <c r="E1" s="178"/>
      <c r="F1" s="178"/>
      <c r="G1" s="177"/>
    </row>
    <row r="2" spans="1:16" ht="27" thickTop="1" thickBot="1" x14ac:dyDescent="0.3">
      <c r="A2" s="171"/>
      <c r="B2" s="172" t="s">
        <v>102</v>
      </c>
      <c r="C2" s="172" t="s">
        <v>11</v>
      </c>
      <c r="D2" s="172" t="s">
        <v>12</v>
      </c>
      <c r="E2" s="172" t="s">
        <v>13</v>
      </c>
      <c r="F2" s="172" t="s">
        <v>14</v>
      </c>
      <c r="G2" s="172" t="s">
        <v>15</v>
      </c>
    </row>
    <row r="3" spans="1:16" ht="102.75" thickBot="1" x14ac:dyDescent="0.3">
      <c r="A3" s="173" t="s">
        <v>103</v>
      </c>
      <c r="B3" s="181">
        <v>0.16666666666666666</v>
      </c>
      <c r="C3" s="174">
        <v>1</v>
      </c>
      <c r="D3" s="174">
        <v>1</v>
      </c>
      <c r="E3" s="174">
        <v>1</v>
      </c>
      <c r="F3" s="174">
        <v>1</v>
      </c>
      <c r="G3" s="174">
        <v>1</v>
      </c>
    </row>
    <row r="4" spans="1:16" ht="128.25" thickBot="1" x14ac:dyDescent="0.3">
      <c r="A4" s="173" t="s">
        <v>104</v>
      </c>
      <c r="B4" s="181">
        <v>0.16666666666666666</v>
      </c>
      <c r="C4" s="175">
        <v>1</v>
      </c>
      <c r="D4" s="175">
        <v>1</v>
      </c>
      <c r="E4" s="175">
        <v>1</v>
      </c>
      <c r="F4" s="175">
        <v>1</v>
      </c>
      <c r="G4" s="175">
        <v>1</v>
      </c>
      <c r="J4" s="187" t="s">
        <v>100</v>
      </c>
      <c r="K4" s="188"/>
      <c r="L4" s="187" t="s">
        <v>101</v>
      </c>
      <c r="M4" s="189"/>
      <c r="N4" s="189"/>
      <c r="O4" s="189"/>
      <c r="P4" s="188"/>
    </row>
    <row r="5" spans="1:16" ht="128.25" thickBot="1" x14ac:dyDescent="0.3">
      <c r="A5" s="173" t="s">
        <v>105</v>
      </c>
      <c r="B5" s="181">
        <v>0.16666666666666666</v>
      </c>
      <c r="C5" s="174" t="s">
        <v>106</v>
      </c>
      <c r="D5" s="174" t="s">
        <v>107</v>
      </c>
      <c r="E5" s="174" t="s">
        <v>108</v>
      </c>
      <c r="F5" s="174" t="s">
        <v>109</v>
      </c>
      <c r="G5" s="174" t="s">
        <v>110</v>
      </c>
      <c r="J5" s="182"/>
      <c r="K5" s="183" t="s">
        <v>102</v>
      </c>
      <c r="L5" s="183" t="s">
        <v>11</v>
      </c>
      <c r="M5" s="183" t="s">
        <v>12</v>
      </c>
      <c r="N5" s="183" t="s">
        <v>13</v>
      </c>
      <c r="O5" s="183" t="s">
        <v>14</v>
      </c>
      <c r="P5" s="183" t="s">
        <v>15</v>
      </c>
    </row>
    <row r="6" spans="1:16" ht="128.25" thickBot="1" x14ac:dyDescent="0.3">
      <c r="A6" s="173" t="s">
        <v>111</v>
      </c>
      <c r="B6" s="181">
        <v>0.16666666666666666</v>
      </c>
      <c r="C6" s="175" t="s">
        <v>112</v>
      </c>
      <c r="D6" s="175" t="s">
        <v>113</v>
      </c>
      <c r="E6" s="175" t="s">
        <v>114</v>
      </c>
      <c r="F6" s="175" t="s">
        <v>115</v>
      </c>
      <c r="G6" s="175" t="s">
        <v>116</v>
      </c>
      <c r="J6" s="184" t="s">
        <v>103</v>
      </c>
      <c r="K6" s="185">
        <v>42156</v>
      </c>
      <c r="L6" s="186">
        <v>1</v>
      </c>
      <c r="M6" s="186">
        <v>1</v>
      </c>
      <c r="N6" s="186">
        <v>1</v>
      </c>
      <c r="O6" s="186">
        <v>1</v>
      </c>
      <c r="P6" s="186">
        <v>1</v>
      </c>
    </row>
    <row r="7" spans="1:16" ht="153.75" thickBot="1" x14ac:dyDescent="0.3">
      <c r="A7" s="173" t="s">
        <v>117</v>
      </c>
      <c r="B7" s="181">
        <v>0.16666666666666666</v>
      </c>
      <c r="C7" s="174" t="s">
        <v>118</v>
      </c>
      <c r="D7" s="174">
        <v>1</v>
      </c>
      <c r="E7" s="174">
        <v>1</v>
      </c>
      <c r="F7" s="174">
        <v>1</v>
      </c>
      <c r="G7" s="174">
        <v>1</v>
      </c>
      <c r="J7" s="184" t="s">
        <v>104</v>
      </c>
      <c r="K7" s="185">
        <v>42156</v>
      </c>
      <c r="L7" s="186">
        <v>1</v>
      </c>
      <c r="M7" s="186">
        <v>1</v>
      </c>
      <c r="N7" s="186">
        <v>1</v>
      </c>
      <c r="O7" s="186">
        <v>1</v>
      </c>
      <c r="P7" s="186">
        <v>1</v>
      </c>
    </row>
    <row r="8" spans="1:16" ht="153.75" thickBot="1" x14ac:dyDescent="0.3">
      <c r="A8" s="173" t="s">
        <v>119</v>
      </c>
      <c r="B8" s="181">
        <v>0.16666666666666666</v>
      </c>
      <c r="C8" s="175" t="s">
        <v>118</v>
      </c>
      <c r="D8" s="175">
        <v>1</v>
      </c>
      <c r="E8" s="175">
        <v>1</v>
      </c>
      <c r="F8" s="175">
        <v>1</v>
      </c>
      <c r="G8" s="175">
        <v>1</v>
      </c>
      <c r="J8" s="184" t="s">
        <v>105</v>
      </c>
      <c r="K8" s="185">
        <v>42156</v>
      </c>
      <c r="L8" s="186" t="s">
        <v>106</v>
      </c>
      <c r="M8" s="186" t="s">
        <v>107</v>
      </c>
      <c r="N8" s="186" t="s">
        <v>108</v>
      </c>
      <c r="O8" s="186" t="s">
        <v>109</v>
      </c>
      <c r="P8" s="186" t="s">
        <v>110</v>
      </c>
    </row>
    <row r="9" spans="1:16" ht="30.75" thickBot="1" x14ac:dyDescent="0.3">
      <c r="A9" s="179" t="s">
        <v>120</v>
      </c>
      <c r="B9" s="180"/>
      <c r="C9" s="174" t="s">
        <v>121</v>
      </c>
      <c r="D9" s="174" t="s">
        <v>122</v>
      </c>
      <c r="E9" s="174" t="s">
        <v>123</v>
      </c>
      <c r="F9" s="174" t="s">
        <v>124</v>
      </c>
      <c r="G9" s="174" t="s">
        <v>125</v>
      </c>
      <c r="J9" s="184" t="s">
        <v>111</v>
      </c>
      <c r="K9" s="185">
        <v>42156</v>
      </c>
      <c r="L9" s="186" t="s">
        <v>112</v>
      </c>
      <c r="M9" s="186" t="s">
        <v>113</v>
      </c>
      <c r="N9" s="186" t="s">
        <v>114</v>
      </c>
      <c r="O9" s="186" t="s">
        <v>115</v>
      </c>
      <c r="P9" s="186" t="s">
        <v>116</v>
      </c>
    </row>
    <row r="10" spans="1:16" ht="39" thickBot="1" x14ac:dyDescent="0.3">
      <c r="J10" s="184" t="s">
        <v>117</v>
      </c>
      <c r="K10" s="185">
        <v>42156</v>
      </c>
      <c r="L10" s="186" t="s">
        <v>118</v>
      </c>
      <c r="M10" s="186">
        <v>1</v>
      </c>
      <c r="N10" s="186">
        <v>1</v>
      </c>
      <c r="O10" s="186">
        <v>1</v>
      </c>
      <c r="P10" s="186">
        <v>1</v>
      </c>
    </row>
    <row r="11" spans="1:16" ht="26.25" thickBot="1" x14ac:dyDescent="0.3">
      <c r="J11" s="184" t="s">
        <v>119</v>
      </c>
      <c r="K11" s="185">
        <v>42156</v>
      </c>
      <c r="L11" s="186" t="s">
        <v>118</v>
      </c>
      <c r="M11" s="186">
        <v>1</v>
      </c>
      <c r="N11" s="186">
        <v>1</v>
      </c>
      <c r="O11" s="186">
        <v>1</v>
      </c>
      <c r="P11" s="186">
        <v>1</v>
      </c>
    </row>
    <row r="12" spans="1:16" ht="15.75" thickBot="1" x14ac:dyDescent="0.3">
      <c r="J12" s="187" t="s">
        <v>120</v>
      </c>
      <c r="K12" s="188"/>
      <c r="L12" s="186" t="s">
        <v>121</v>
      </c>
      <c r="M12" s="186" t="s">
        <v>122</v>
      </c>
      <c r="N12" s="186" t="s">
        <v>123</v>
      </c>
      <c r="O12" s="186" t="s">
        <v>124</v>
      </c>
      <c r="P12" s="186" t="s">
        <v>125</v>
      </c>
    </row>
  </sheetData>
  <mergeCells count="6">
    <mergeCell ref="A1:B1"/>
    <mergeCell ref="C1:G1"/>
    <mergeCell ref="A9:B9"/>
    <mergeCell ref="J4:K4"/>
    <mergeCell ref="L4:P4"/>
    <mergeCell ref="J12:K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MOMENTO</vt:lpstr>
      <vt:lpstr>MATERIAL</vt:lpstr>
      <vt:lpstr>ANGULOS</vt:lpstr>
      <vt:lpstr>OPT FLEXION</vt:lpstr>
      <vt:lpstr>OPT ANGULO</vt:lpstr>
      <vt:lpstr>NOLINEAL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Harrys Yusti</dc:creator>
  <cp:lastModifiedBy>LAUREANO</cp:lastModifiedBy>
  <dcterms:created xsi:type="dcterms:W3CDTF">2015-06-16T19:20:53Z</dcterms:created>
  <dcterms:modified xsi:type="dcterms:W3CDTF">2015-11-19T07:38:44Z</dcterms:modified>
</cp:coreProperties>
</file>