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codeName="ThisWorkbook" defaultThemeVersion="124226"/>
  <bookViews>
    <workbookView xWindow="480" yWindow="420" windowWidth="18615" windowHeight="814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K9" i="1"/>
  <c r="E16"/>
  <c r="E15"/>
  <c r="Q7" l="1"/>
  <c r="E17"/>
  <c r="E19" l="1"/>
  <c r="E18"/>
  <c r="Q8"/>
  <c r="Q10"/>
  <c r="Q11" s="1"/>
  <c r="E20" l="1"/>
  <c r="E21" l="1"/>
  <c r="Q6" s="1"/>
  <c r="K12" s="1"/>
  <c r="E22"/>
  <c r="Q12" s="1"/>
  <c r="Q13" s="1"/>
  <c r="Q9"/>
</calcChain>
</file>

<file path=xl/sharedStrings.xml><?xml version="1.0" encoding="utf-8"?>
<sst xmlns="http://schemas.openxmlformats.org/spreadsheetml/2006/main" count="77" uniqueCount="63">
  <si>
    <t>INTERFASE PARA EL CALCULO DE LAS DIMENSIONES DEL REACTOR PARA UN PROCESO DE HIDRÓLISIS ENZIMÁTICA DE BAGAZO DE CAÑA</t>
  </si>
  <si>
    <t>CONSTANTES</t>
  </si>
  <si>
    <r>
      <rPr>
        <sz val="11"/>
        <color indexed="8"/>
        <rFont val="Symbol"/>
        <family val="1"/>
        <charset val="2"/>
      </rPr>
      <t>r</t>
    </r>
    <r>
      <rPr>
        <sz val="11"/>
        <color theme="1"/>
        <rFont val="Calibri"/>
        <family val="2"/>
        <scheme val="minor"/>
      </rPr>
      <t xml:space="preserve"> Glucosa =</t>
    </r>
  </si>
  <si>
    <t>h</t>
  </si>
  <si>
    <t>g/mol</t>
  </si>
  <si>
    <t>kg/l</t>
  </si>
  <si>
    <t>Concentracion de Bagazo  =</t>
  </si>
  <si>
    <t>Datos de Entrada</t>
  </si>
  <si>
    <t>Cantidad de Azucares Reductores que se Desean Producir</t>
  </si>
  <si>
    <t>Calculos</t>
  </si>
  <si>
    <t>kg</t>
  </si>
  <si>
    <t>kg/h</t>
  </si>
  <si>
    <t>Nomenclatura</t>
  </si>
  <si>
    <t>PM</t>
  </si>
  <si>
    <t>Peso Molecular</t>
  </si>
  <si>
    <t>r</t>
  </si>
  <si>
    <t>Densidad</t>
  </si>
  <si>
    <t>m</t>
  </si>
  <si>
    <t>Masa</t>
  </si>
  <si>
    <t>kg B/ kg G</t>
  </si>
  <si>
    <t xml:space="preserve">kg </t>
  </si>
  <si>
    <t>V</t>
  </si>
  <si>
    <t>Volumen</t>
  </si>
  <si>
    <t>l</t>
  </si>
  <si>
    <t>kg B/l Buffer</t>
  </si>
  <si>
    <t>V buffer =</t>
  </si>
  <si>
    <t>V total =</t>
  </si>
  <si>
    <t>m3</t>
  </si>
  <si>
    <t>Volumen del Reactor =</t>
  </si>
  <si>
    <t>Factor de Sobrediseño =</t>
  </si>
  <si>
    <t>%</t>
  </si>
  <si>
    <t>Diámetro del Reactor</t>
  </si>
  <si>
    <t>Dimensiones del Reactor</t>
  </si>
  <si>
    <t>Ancho de los deflectores (Wb) =</t>
  </si>
  <si>
    <t>Longitud del Deflector (Ld)  =</t>
  </si>
  <si>
    <t>Diámetro del Impulsor (di) =</t>
  </si>
  <si>
    <t>PM Glucosa  =</t>
  </si>
  <si>
    <r>
      <rPr>
        <sz val="11"/>
        <color indexed="8"/>
        <rFont val="Symbol"/>
        <family val="1"/>
        <charset val="2"/>
      </rPr>
      <t>r</t>
    </r>
    <r>
      <rPr>
        <sz val="11"/>
        <color theme="1"/>
        <rFont val="Calibri"/>
        <family val="2"/>
        <scheme val="minor"/>
      </rPr>
      <t xml:space="preserve"> Bagazo =</t>
    </r>
  </si>
  <si>
    <r>
      <t xml:space="preserve">Rendimiento de Bagazo </t>
    </r>
    <r>
      <rPr>
        <sz val="11"/>
        <color indexed="8"/>
        <rFont val="Calibri"/>
        <family val="2"/>
      </rPr>
      <t>→</t>
    </r>
    <r>
      <rPr>
        <sz val="11"/>
        <color theme="1"/>
        <rFont val="Calibri"/>
        <family val="2"/>
        <scheme val="minor"/>
      </rPr>
      <t xml:space="preserve"> Glucosa =</t>
    </r>
  </si>
  <si>
    <t>m Glucosa=</t>
  </si>
  <si>
    <t>m Gucosa por carga =</t>
  </si>
  <si>
    <t>m Bagazo necesaria =</t>
  </si>
  <si>
    <t>V Bagazo =</t>
  </si>
  <si>
    <t>Diámetro del reactor(Dr)</t>
  </si>
  <si>
    <t>Altura del Reactor (H) =</t>
  </si>
  <si>
    <t>Localizacion del Impulsor # 1 (hi1) =</t>
  </si>
  <si>
    <t>Localizacion del Impulsor  # 2(hi2) =</t>
  </si>
  <si>
    <t>poner una planta que trabaje 5 dias..poner la produccion a diferentes tiempos y</t>
  </si>
  <si>
    <t>diametro</t>
  </si>
  <si>
    <t>altura</t>
  </si>
  <si>
    <t>produccion de glucosa por dia de 24 horas</t>
  </si>
  <si>
    <t>volumen</t>
  </si>
  <si>
    <t>tiempo de procesamiemto</t>
  </si>
  <si>
    <t>tiempo de carga (sumar un 20% de tiempo de carga y descarga)</t>
  </si>
  <si>
    <t>(cantidad de cargas al dia de  24)</t>
  </si>
  <si>
    <t>3 impulsores</t>
  </si>
  <si>
    <t>Kg/h</t>
  </si>
  <si>
    <t>Localizacion del Impulsor  # 3(hi3) =</t>
  </si>
  <si>
    <t>Tiempo de reacción (t)</t>
  </si>
  <si>
    <t>Relación H/D =</t>
  </si>
  <si>
    <t xml:space="preserve"> </t>
  </si>
  <si>
    <t>Diámetro del Reactor (Dr) =</t>
  </si>
  <si>
    <t>Altura del Líquido =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</si>
</sst>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scheme val="minor"/>
    </font>
    <font>
      <sz val="11"/>
      <color indexed="8"/>
      <name val="Symbol"/>
      <family val="1"/>
      <charset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C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Border="1"/>
    <xf numFmtId="0" fontId="0" fillId="2" borderId="0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3" xfId="0" applyNumberFormat="1" applyBorder="1"/>
    <xf numFmtId="0" fontId="0" fillId="0" borderId="6" xfId="0" applyFill="1" applyBorder="1"/>
    <xf numFmtId="0" fontId="0" fillId="0" borderId="5" xfId="0" applyFill="1" applyBorder="1"/>
    <xf numFmtId="2" fontId="0" fillId="0" borderId="3" xfId="0" applyNumberFormat="1" applyBorder="1"/>
    <xf numFmtId="0" fontId="4" fillId="3" borderId="5" xfId="0" applyFont="1" applyFill="1" applyBorder="1"/>
    <xf numFmtId="0" fontId="0" fillId="0" borderId="7" xfId="0" applyBorder="1"/>
    <xf numFmtId="0" fontId="5" fillId="0" borderId="8" xfId="0" applyFont="1" applyBorder="1"/>
    <xf numFmtId="0" fontId="0" fillId="0" borderId="8" xfId="0" applyBorder="1"/>
    <xf numFmtId="0" fontId="0" fillId="0" borderId="9" xfId="0" applyBorder="1"/>
    <xf numFmtId="0" fontId="0" fillId="2" borderId="0" xfId="0" applyFill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2" fontId="0" fillId="0" borderId="1" xfId="0" applyNumberFormat="1" applyBorder="1"/>
    <xf numFmtId="0" fontId="0" fillId="2" borderId="4" xfId="0" applyFill="1" applyBorder="1"/>
    <xf numFmtId="0" fontId="0" fillId="0" borderId="30" xfId="0" applyBorder="1"/>
    <xf numFmtId="0" fontId="0" fillId="0" borderId="31" xfId="0" applyBorder="1"/>
    <xf numFmtId="1" fontId="0" fillId="0" borderId="3" xfId="0" applyNumberFormat="1" applyBorder="1"/>
    <xf numFmtId="2" fontId="4" fillId="3" borderId="6" xfId="0" applyNumberFormat="1" applyFont="1" applyFill="1" applyBorder="1"/>
    <xf numFmtId="164" fontId="0" fillId="0" borderId="6" xfId="0" applyNumberFormat="1" applyBorder="1"/>
    <xf numFmtId="164" fontId="0" fillId="2" borderId="3" xfId="0" applyNumberFormat="1" applyFill="1" applyBorder="1"/>
    <xf numFmtId="1" fontId="0" fillId="2" borderId="3" xfId="0" applyNumberFormat="1" applyFill="1" applyBorder="1"/>
    <xf numFmtId="1" fontId="0" fillId="2" borderId="6" xfId="0" applyNumberFormat="1" applyFill="1" applyBorder="1"/>
    <xf numFmtId="0" fontId="0" fillId="2" borderId="5" xfId="0" applyFill="1" applyBorder="1"/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/>
    </xf>
    <xf numFmtId="0" fontId="6" fillId="4" borderId="35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8" xfId="0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2" fontId="0" fillId="2" borderId="25" xfId="0" applyNumberFormat="1" applyFill="1" applyBorder="1" applyAlignment="1">
      <alignment horizontal="center"/>
    </xf>
    <xf numFmtId="2" fontId="0" fillId="2" borderId="26" xfId="0" applyNumberFormat="1" applyFill="1" applyBorder="1" applyAlignment="1">
      <alignment horizont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3" borderId="36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4" borderId="36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3</xdr:row>
      <xdr:rowOff>114300</xdr:rowOff>
    </xdr:from>
    <xdr:to>
      <xdr:col>12</xdr:col>
      <xdr:colOff>161925</xdr:colOff>
      <xdr:row>23</xdr:row>
      <xdr:rowOff>219075</xdr:rowOff>
    </xdr:to>
    <xdr:sp macro="" textlink="">
      <xdr:nvSpPr>
        <xdr:cNvPr id="3" name="2 Rectángulo"/>
        <xdr:cNvSpPr/>
      </xdr:nvSpPr>
      <xdr:spPr>
        <a:xfrm>
          <a:off x="276225" y="819150"/>
          <a:ext cx="7010400" cy="4114800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VE" sz="1100"/>
        </a:p>
      </xdr:txBody>
    </xdr:sp>
    <xdr:clientData/>
  </xdr:twoCellAnchor>
  <xdr:twoCellAnchor>
    <xdr:from>
      <xdr:col>12</xdr:col>
      <xdr:colOff>352424</xdr:colOff>
      <xdr:row>3</xdr:row>
      <xdr:rowOff>114300</xdr:rowOff>
    </xdr:from>
    <xdr:to>
      <xdr:col>18</xdr:col>
      <xdr:colOff>114299</xdr:colOff>
      <xdr:row>23</xdr:row>
      <xdr:rowOff>247651</xdr:rowOff>
    </xdr:to>
    <xdr:sp macro="" textlink="">
      <xdr:nvSpPr>
        <xdr:cNvPr id="4" name="3 Rectángulo"/>
        <xdr:cNvSpPr/>
      </xdr:nvSpPr>
      <xdr:spPr>
        <a:xfrm>
          <a:off x="7477124" y="819150"/>
          <a:ext cx="3971925" cy="4143376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V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W34"/>
  <sheetViews>
    <sheetView tabSelected="1" workbookViewId="0">
      <selection activeCell="C9" sqref="C9:F9"/>
    </sheetView>
  </sheetViews>
  <sheetFormatPr baseColWidth="10" defaultRowHeight="15"/>
  <cols>
    <col min="1" max="1" width="2.140625" style="17" customWidth="1"/>
    <col min="2" max="2" width="3.85546875" customWidth="1"/>
    <col min="3" max="3" width="15.7109375" customWidth="1"/>
    <col min="4" max="4" width="6" customWidth="1"/>
    <col min="5" max="5" width="10.7109375" customWidth="1"/>
    <col min="6" max="6" width="7.7109375" customWidth="1"/>
    <col min="7" max="7" width="3.28515625" customWidth="1"/>
    <col min="8" max="8" width="12.140625" customWidth="1"/>
    <col min="9" max="9" width="12.5703125" customWidth="1"/>
    <col min="10" max="10" width="10.42578125" customWidth="1"/>
    <col min="11" max="11" width="10.140625" customWidth="1"/>
    <col min="12" max="12" width="12.140625" customWidth="1"/>
    <col min="13" max="13" width="7.42578125" customWidth="1"/>
    <col min="14" max="14" width="13.28515625" customWidth="1"/>
    <col min="16" max="16" width="10.140625" customWidth="1"/>
    <col min="18" max="18" width="9.42578125" customWidth="1"/>
    <col min="19" max="19" width="3.28515625" customWidth="1"/>
  </cols>
  <sheetData>
    <row r="1" spans="2:23" ht="10.5" customHeight="1" thickBot="1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2:23" ht="11.25" customHeight="1" thickBot="1"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20"/>
      <c r="T2" s="17"/>
      <c r="U2" s="17"/>
      <c r="V2" s="17"/>
      <c r="W2" s="17"/>
    </row>
    <row r="3" spans="2:23" ht="33.75" customHeight="1" thickBot="1">
      <c r="B3" s="21"/>
      <c r="C3" s="39" t="s">
        <v>0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  <c r="S3" s="22"/>
      <c r="T3" s="17"/>
      <c r="U3" s="17"/>
      <c r="V3" s="17"/>
      <c r="W3" s="17"/>
    </row>
    <row r="4" spans="2:23" ht="19.5" customHeight="1" thickBot="1">
      <c r="B4" s="2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2"/>
      <c r="T4" s="17"/>
      <c r="U4" s="17"/>
      <c r="V4" s="17"/>
      <c r="W4" s="17"/>
    </row>
    <row r="5" spans="2:23" ht="15.75" thickBot="1">
      <c r="B5" s="21"/>
      <c r="C5" s="86" t="s">
        <v>7</v>
      </c>
      <c r="D5" s="87"/>
      <c r="E5" s="87"/>
      <c r="F5" s="88"/>
      <c r="G5" s="2"/>
      <c r="H5" s="89" t="s">
        <v>1</v>
      </c>
      <c r="I5" s="90"/>
      <c r="J5" s="90"/>
      <c r="K5" s="90"/>
      <c r="L5" s="91"/>
      <c r="M5" s="1"/>
      <c r="N5" s="78" t="s">
        <v>32</v>
      </c>
      <c r="O5" s="79"/>
      <c r="P5" s="79"/>
      <c r="Q5" s="79"/>
      <c r="R5" s="80"/>
      <c r="S5" s="22"/>
      <c r="T5" s="17"/>
      <c r="U5" s="17"/>
      <c r="V5" s="17"/>
      <c r="W5" s="17"/>
    </row>
    <row r="6" spans="2:23" ht="15" customHeight="1">
      <c r="B6" s="21"/>
      <c r="C6" s="52" t="s">
        <v>8</v>
      </c>
      <c r="D6" s="53"/>
      <c r="E6" s="53"/>
      <c r="F6" s="54"/>
      <c r="G6" s="2"/>
      <c r="H6" s="74" t="s">
        <v>36</v>
      </c>
      <c r="I6" s="75"/>
      <c r="J6" s="75"/>
      <c r="K6" s="28">
        <v>180</v>
      </c>
      <c r="L6" s="29" t="s">
        <v>4</v>
      </c>
      <c r="M6" s="2"/>
      <c r="N6" s="70" t="s">
        <v>44</v>
      </c>
      <c r="O6" s="71"/>
      <c r="P6" s="71"/>
      <c r="Q6" s="26">
        <f>(4*E21)/(PI()*(C10)^2)</f>
        <v>13.005139653903935</v>
      </c>
      <c r="R6" s="4" t="s">
        <v>17</v>
      </c>
      <c r="S6" s="22"/>
      <c r="T6" s="17"/>
      <c r="U6" s="17"/>
      <c r="V6" s="17"/>
      <c r="W6" s="17"/>
    </row>
    <row r="7" spans="2:23" ht="15.75" thickBot="1">
      <c r="B7" s="21"/>
      <c r="C7" s="55"/>
      <c r="D7" s="56"/>
      <c r="E7" s="56"/>
      <c r="F7" s="57"/>
      <c r="G7" s="2"/>
      <c r="H7" s="66" t="s">
        <v>2</v>
      </c>
      <c r="I7" s="67"/>
      <c r="J7" s="67"/>
      <c r="K7" s="5">
        <v>1.54</v>
      </c>
      <c r="L7" s="6" t="s">
        <v>5</v>
      </c>
      <c r="M7" s="2" t="s">
        <v>60</v>
      </c>
      <c r="N7" s="72" t="s">
        <v>61</v>
      </c>
      <c r="O7" s="73"/>
      <c r="P7" s="73"/>
      <c r="Q7" s="11">
        <f>C10</f>
        <v>4.3349745453528925</v>
      </c>
      <c r="R7" s="6" t="s">
        <v>17</v>
      </c>
      <c r="S7" s="22"/>
      <c r="T7" s="17"/>
      <c r="U7" s="17"/>
      <c r="V7" s="17"/>
      <c r="W7" s="17"/>
    </row>
    <row r="8" spans="2:23" ht="15.75" thickBot="1">
      <c r="B8" s="21"/>
      <c r="C8" s="48">
        <v>300</v>
      </c>
      <c r="D8" s="49"/>
      <c r="E8" s="58" t="s">
        <v>56</v>
      </c>
      <c r="F8" s="59"/>
      <c r="G8" s="2"/>
      <c r="H8" s="45" t="s">
        <v>37</v>
      </c>
      <c r="I8" s="46"/>
      <c r="J8" s="47"/>
      <c r="K8" s="5">
        <v>1.3</v>
      </c>
      <c r="L8" s="6" t="s">
        <v>5</v>
      </c>
      <c r="M8" s="2"/>
      <c r="N8" s="72" t="s">
        <v>33</v>
      </c>
      <c r="O8" s="73"/>
      <c r="P8" s="73"/>
      <c r="Q8" s="8">
        <f>Q7/12</f>
        <v>0.36124787877940773</v>
      </c>
      <c r="R8" s="6" t="s">
        <v>17</v>
      </c>
      <c r="S8" s="22"/>
      <c r="T8" s="17"/>
      <c r="U8" s="17"/>
      <c r="V8" s="17"/>
      <c r="W8" s="17"/>
    </row>
    <row r="9" spans="2:23" ht="15" customHeight="1" thickBot="1">
      <c r="B9" s="21"/>
      <c r="C9" s="60" t="s">
        <v>43</v>
      </c>
      <c r="D9" s="61"/>
      <c r="E9" s="61"/>
      <c r="F9" s="62"/>
      <c r="G9" s="2"/>
      <c r="H9" s="45" t="s">
        <v>38</v>
      </c>
      <c r="I9" s="46"/>
      <c r="J9" s="47"/>
      <c r="K9" s="8">
        <f>0.0005/0.00019116</f>
        <v>2.6156099602427285</v>
      </c>
      <c r="L9" s="6" t="s">
        <v>19</v>
      </c>
      <c r="M9" s="2"/>
      <c r="N9" s="42" t="s">
        <v>34</v>
      </c>
      <c r="O9" s="43"/>
      <c r="P9" s="44"/>
      <c r="Q9" s="8">
        <f>((4*E20)/(PI()*(Q7^2)))-(Q10/2)</f>
        <v>9.5371240146474126</v>
      </c>
      <c r="R9" s="6" t="s">
        <v>17</v>
      </c>
      <c r="S9" s="22"/>
      <c r="T9" s="17"/>
      <c r="U9" s="17"/>
      <c r="V9" s="17"/>
      <c r="W9" s="17"/>
    </row>
    <row r="10" spans="2:23" ht="15.75" thickBot="1">
      <c r="B10" s="21"/>
      <c r="C10" s="50">
        <v>4.3349745453528925</v>
      </c>
      <c r="D10" s="51"/>
      <c r="E10" s="63" t="s">
        <v>17</v>
      </c>
      <c r="F10" s="64"/>
      <c r="G10" s="2"/>
      <c r="H10" s="45" t="s">
        <v>6</v>
      </c>
      <c r="I10" s="46"/>
      <c r="J10" s="47"/>
      <c r="K10" s="5">
        <v>2.5000000000000001E-2</v>
      </c>
      <c r="L10" s="6" t="s">
        <v>24</v>
      </c>
      <c r="M10" s="2"/>
      <c r="N10" s="42" t="s">
        <v>35</v>
      </c>
      <c r="O10" s="43"/>
      <c r="P10" s="44"/>
      <c r="Q10" s="8">
        <f>Q7*0.6</f>
        <v>2.6009847272117352</v>
      </c>
      <c r="R10" s="6" t="s">
        <v>17</v>
      </c>
      <c r="S10" s="22"/>
      <c r="T10" s="17"/>
      <c r="U10" s="17"/>
      <c r="V10" s="17"/>
      <c r="W10" s="17"/>
    </row>
    <row r="11" spans="2:23" ht="15.75" thickBot="1">
      <c r="B11" s="21"/>
      <c r="C11" s="60" t="s">
        <v>58</v>
      </c>
      <c r="D11" s="61"/>
      <c r="E11" s="61"/>
      <c r="F11" s="62"/>
      <c r="G11" s="2"/>
      <c r="H11" s="45" t="s">
        <v>29</v>
      </c>
      <c r="I11" s="46"/>
      <c r="J11" s="47"/>
      <c r="K11" s="30">
        <v>20</v>
      </c>
      <c r="L11" s="6" t="s">
        <v>30</v>
      </c>
      <c r="M11" s="2"/>
      <c r="N11" s="42" t="s">
        <v>45</v>
      </c>
      <c r="O11" s="43"/>
      <c r="P11" s="44"/>
      <c r="Q11" s="33">
        <f>Q10/3</f>
        <v>0.86699490907057841</v>
      </c>
      <c r="R11" s="6" t="s">
        <v>17</v>
      </c>
      <c r="S11" s="22"/>
      <c r="T11" s="17"/>
      <c r="U11" s="17"/>
      <c r="V11" s="17"/>
      <c r="W11" s="17"/>
    </row>
    <row r="12" spans="2:23" ht="15.75" thickBot="1">
      <c r="B12" s="21"/>
      <c r="C12" s="50">
        <v>5</v>
      </c>
      <c r="D12" s="51"/>
      <c r="E12" s="63" t="s">
        <v>3</v>
      </c>
      <c r="F12" s="64"/>
      <c r="G12" s="2"/>
      <c r="H12" s="37" t="s">
        <v>59</v>
      </c>
      <c r="I12" s="38"/>
      <c r="J12" s="38"/>
      <c r="K12" s="9">
        <f>Q6/C10</f>
        <v>3.0000498313987771</v>
      </c>
      <c r="L12" s="10"/>
      <c r="M12" s="2"/>
      <c r="N12" s="42" t="s">
        <v>46</v>
      </c>
      <c r="O12" s="43"/>
      <c r="P12" s="44"/>
      <c r="Q12" s="34">
        <f>Q11+(E22/3)</f>
        <v>4.4795337018216719</v>
      </c>
      <c r="R12" s="27" t="s">
        <v>17</v>
      </c>
      <c r="S12" s="22"/>
      <c r="T12" s="17"/>
      <c r="U12" s="17"/>
      <c r="V12" s="17"/>
      <c r="W12" s="17"/>
    </row>
    <row r="13" spans="2:23" ht="15.75" thickBot="1">
      <c r="B13" s="21"/>
      <c r="C13" s="92"/>
      <c r="D13" s="92"/>
      <c r="E13" s="2"/>
      <c r="F13" s="2"/>
      <c r="G13" s="2"/>
      <c r="H13" s="2"/>
      <c r="I13" s="2"/>
      <c r="J13" s="2"/>
      <c r="K13" s="2"/>
      <c r="L13" s="2"/>
      <c r="M13" s="2"/>
      <c r="N13" s="83" t="s">
        <v>57</v>
      </c>
      <c r="O13" s="84"/>
      <c r="P13" s="85"/>
      <c r="Q13" s="35">
        <f>Q12+(E22/3)</f>
        <v>8.0920724945727649</v>
      </c>
      <c r="R13" s="36" t="s">
        <v>17</v>
      </c>
      <c r="S13" s="22"/>
      <c r="T13" s="17"/>
      <c r="U13" s="17"/>
      <c r="V13" s="17"/>
      <c r="W13" s="17"/>
    </row>
    <row r="14" spans="2:23" ht="15.75" thickBot="1">
      <c r="B14" s="21"/>
      <c r="C14" s="86" t="s">
        <v>9</v>
      </c>
      <c r="D14" s="87"/>
      <c r="E14" s="87"/>
      <c r="F14" s="88"/>
      <c r="G14" s="2"/>
      <c r="H14" s="2"/>
      <c r="I14" s="86" t="s">
        <v>12</v>
      </c>
      <c r="J14" s="87"/>
      <c r="K14" s="88"/>
      <c r="L14" s="2"/>
      <c r="M14" s="2"/>
      <c r="N14" s="2"/>
      <c r="O14" s="2"/>
      <c r="P14" s="2"/>
      <c r="Q14" s="2"/>
      <c r="R14" s="2"/>
      <c r="S14" s="22"/>
      <c r="T14" s="17"/>
      <c r="U14" s="17"/>
      <c r="V14" s="17"/>
      <c r="W14" s="17"/>
    </row>
    <row r="15" spans="2:23">
      <c r="B15" s="21"/>
      <c r="C15" s="81" t="s">
        <v>39</v>
      </c>
      <c r="D15" s="82"/>
      <c r="E15" s="3">
        <f>C8</f>
        <v>300</v>
      </c>
      <c r="F15" s="4" t="s">
        <v>11</v>
      </c>
      <c r="G15" s="2"/>
      <c r="H15" s="2"/>
      <c r="I15" s="13" t="s">
        <v>13</v>
      </c>
      <c r="J15" s="82" t="s">
        <v>14</v>
      </c>
      <c r="K15" s="93"/>
      <c r="L15" s="2"/>
      <c r="M15" s="2"/>
      <c r="N15" s="2"/>
      <c r="O15" s="2"/>
      <c r="P15" s="2"/>
      <c r="Q15" s="2"/>
      <c r="R15" s="2"/>
      <c r="S15" s="22"/>
      <c r="T15" s="17"/>
      <c r="U15" s="17"/>
      <c r="V15" s="17"/>
      <c r="W15" s="17"/>
    </row>
    <row r="16" spans="2:23">
      <c r="B16" s="21"/>
      <c r="C16" s="66" t="s">
        <v>40</v>
      </c>
      <c r="D16" s="67"/>
      <c r="E16" s="5">
        <f>E15*C12</f>
        <v>1500</v>
      </c>
      <c r="F16" s="6" t="s">
        <v>10</v>
      </c>
      <c r="G16" s="2"/>
      <c r="H16" s="2"/>
      <c r="I16" s="14" t="s">
        <v>15</v>
      </c>
      <c r="J16" s="67" t="s">
        <v>16</v>
      </c>
      <c r="K16" s="77"/>
      <c r="L16" s="2"/>
      <c r="M16" s="2"/>
      <c r="N16" s="2"/>
      <c r="O16" s="2"/>
      <c r="P16" s="2"/>
      <c r="Q16" s="2"/>
      <c r="R16" s="2"/>
      <c r="S16" s="22"/>
      <c r="T16" s="17"/>
      <c r="U16" s="17"/>
      <c r="V16" s="17"/>
      <c r="W16" s="17"/>
    </row>
    <row r="17" spans="2:23">
      <c r="B17" s="21"/>
      <c r="C17" s="66" t="s">
        <v>41</v>
      </c>
      <c r="D17" s="67"/>
      <c r="E17" s="11">
        <f>E16*K9</f>
        <v>3923.4149403640927</v>
      </c>
      <c r="F17" s="6" t="s">
        <v>20</v>
      </c>
      <c r="G17" s="2"/>
      <c r="H17" s="2"/>
      <c r="I17" s="15" t="s">
        <v>17</v>
      </c>
      <c r="J17" s="67" t="s">
        <v>18</v>
      </c>
      <c r="K17" s="77"/>
      <c r="L17" s="2"/>
      <c r="M17" s="2"/>
      <c r="O17" s="2"/>
      <c r="P17" s="2"/>
      <c r="Q17" s="2"/>
      <c r="R17" s="2"/>
      <c r="S17" s="22"/>
      <c r="T17" s="17"/>
      <c r="U17" s="17"/>
      <c r="V17" s="17"/>
      <c r="W17" s="17"/>
    </row>
    <row r="18" spans="2:23" ht="15.75" thickBot="1">
      <c r="B18" s="21"/>
      <c r="C18" s="66" t="s">
        <v>42</v>
      </c>
      <c r="D18" s="67"/>
      <c r="E18" s="11">
        <f>E17/K8</f>
        <v>3018.0114925877633</v>
      </c>
      <c r="F18" s="6" t="s">
        <v>23</v>
      </c>
      <c r="G18" s="2"/>
      <c r="H18" s="2"/>
      <c r="I18" s="16" t="s">
        <v>21</v>
      </c>
      <c r="J18" s="38" t="s">
        <v>22</v>
      </c>
      <c r="K18" s="76"/>
      <c r="L18" s="2"/>
      <c r="M18" s="2"/>
      <c r="N18" s="2"/>
      <c r="O18" s="2"/>
      <c r="P18" s="2"/>
      <c r="Q18" s="2"/>
      <c r="R18" s="2"/>
      <c r="S18" s="22"/>
      <c r="T18" s="17"/>
      <c r="U18" s="17"/>
      <c r="V18" s="17"/>
      <c r="W18" s="17"/>
    </row>
    <row r="19" spans="2:23">
      <c r="B19" s="21"/>
      <c r="C19" s="66" t="s">
        <v>25</v>
      </c>
      <c r="D19" s="67"/>
      <c r="E19" s="5">
        <f>E17/K10</f>
        <v>156936.59761456371</v>
      </c>
      <c r="F19" s="6" t="s">
        <v>23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2"/>
      <c r="T19" s="17"/>
      <c r="U19" s="17"/>
      <c r="V19" s="17"/>
      <c r="W19" s="17"/>
    </row>
    <row r="20" spans="2:23">
      <c r="B20" s="21"/>
      <c r="C20" s="66" t="s">
        <v>26</v>
      </c>
      <c r="D20" s="67"/>
      <c r="E20" s="11">
        <f>(E19+E18)/1000</f>
        <v>159.95460910715147</v>
      </c>
      <c r="F20" s="6" t="s">
        <v>27</v>
      </c>
      <c r="G20" s="2"/>
      <c r="H20" s="2"/>
      <c r="I20" s="2"/>
      <c r="J20" s="2"/>
      <c r="K20" s="2"/>
      <c r="L20" s="2"/>
      <c r="M20" s="2"/>
      <c r="N20" s="2"/>
      <c r="P20" s="2"/>
      <c r="Q20" s="2"/>
      <c r="R20" s="2"/>
      <c r="S20" s="22"/>
      <c r="T20" s="17"/>
      <c r="U20" s="17"/>
      <c r="V20" s="17"/>
      <c r="W20" s="17"/>
    </row>
    <row r="21" spans="2:23" ht="15.75" thickBot="1">
      <c r="B21" s="21"/>
      <c r="C21" s="68" t="s">
        <v>28</v>
      </c>
      <c r="D21" s="69"/>
      <c r="E21" s="31">
        <f>E20*(1+(K11/100))</f>
        <v>191.94553092858175</v>
      </c>
      <c r="F21" s="12" t="s">
        <v>27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2"/>
      <c r="T21" s="17"/>
      <c r="U21" s="17"/>
      <c r="V21" s="17"/>
      <c r="W21" s="17"/>
    </row>
    <row r="22" spans="2:23" ht="15.75" thickBot="1">
      <c r="B22" s="21"/>
      <c r="C22" s="37" t="s">
        <v>62</v>
      </c>
      <c r="D22" s="38"/>
      <c r="E22" s="32">
        <f>(4*E20)/(PI()*(C10^2))</f>
        <v>10.83761637825328</v>
      </c>
      <c r="F22" s="7" t="s">
        <v>27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2"/>
      <c r="T22" s="17"/>
      <c r="U22" s="17"/>
      <c r="V22" s="17"/>
      <c r="W22" s="17"/>
    </row>
    <row r="23" spans="2:23"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2"/>
      <c r="T23" s="17"/>
      <c r="U23" s="17"/>
      <c r="V23" s="17"/>
      <c r="W23" s="17"/>
    </row>
    <row r="24" spans="2:23" ht="27" customHeight="1" thickBo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/>
      <c r="T24" s="17"/>
      <c r="U24" s="17"/>
      <c r="V24" s="17"/>
      <c r="W24" s="17"/>
    </row>
    <row r="25" spans="2:23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2"/>
      <c r="O25" s="2"/>
      <c r="P25" s="2"/>
      <c r="Q25" s="2"/>
      <c r="R25" s="2"/>
      <c r="S25" s="17"/>
      <c r="T25" s="17"/>
      <c r="U25" s="17"/>
      <c r="V25" s="17"/>
      <c r="W25" s="17"/>
    </row>
    <row r="26" spans="2:23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 t="s">
        <v>47</v>
      </c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2:23">
      <c r="B27" s="17" t="s">
        <v>53</v>
      </c>
      <c r="C27" s="17"/>
      <c r="D27" s="17"/>
      <c r="E27" s="17"/>
      <c r="F27" s="17"/>
      <c r="G27" s="17"/>
      <c r="H27" s="17"/>
      <c r="I27" s="17" t="s">
        <v>52</v>
      </c>
      <c r="J27" s="17" t="s">
        <v>48</v>
      </c>
      <c r="K27" s="17" t="s">
        <v>49</v>
      </c>
      <c r="L27" s="65" t="s">
        <v>50</v>
      </c>
      <c r="M27" s="65"/>
      <c r="N27" s="65"/>
      <c r="O27" s="65"/>
      <c r="P27" s="17" t="s">
        <v>51</v>
      </c>
      <c r="Q27" s="17" t="s">
        <v>54</v>
      </c>
      <c r="R27" s="17"/>
      <c r="S27" s="17"/>
      <c r="T27" s="17"/>
      <c r="U27" s="17"/>
      <c r="V27" s="17"/>
      <c r="W27" s="17"/>
    </row>
    <row r="28" spans="2:23">
      <c r="B28" s="17"/>
      <c r="C28" s="17">
        <v>2.4</v>
      </c>
      <c r="D28" s="17"/>
      <c r="E28" s="17"/>
      <c r="F28" s="17"/>
      <c r="G28" s="17"/>
      <c r="H28" s="17"/>
      <c r="I28" s="17">
        <v>2</v>
      </c>
      <c r="J28" s="17"/>
      <c r="K28" s="17"/>
      <c r="M28" s="17"/>
      <c r="N28" s="17"/>
      <c r="O28" s="17"/>
      <c r="P28" s="17"/>
      <c r="Q28" s="17">
        <v>10</v>
      </c>
      <c r="R28" s="17"/>
      <c r="S28" s="17"/>
      <c r="T28" s="17"/>
      <c r="U28" s="17"/>
    </row>
    <row r="29" spans="2:23">
      <c r="B29" s="17"/>
      <c r="C29" s="17">
        <v>3.6</v>
      </c>
      <c r="D29" s="17"/>
      <c r="E29" s="17"/>
      <c r="F29" s="17"/>
      <c r="G29" s="17"/>
      <c r="H29" s="17"/>
      <c r="I29" s="17">
        <v>3</v>
      </c>
      <c r="J29" s="17"/>
      <c r="K29" s="17"/>
      <c r="L29" s="17" t="s">
        <v>55</v>
      </c>
      <c r="M29" s="17"/>
      <c r="N29" s="17"/>
      <c r="O29" s="17"/>
      <c r="P29" s="17"/>
      <c r="Q29" s="17"/>
      <c r="R29" s="17"/>
      <c r="S29" s="17"/>
      <c r="T29" s="17"/>
      <c r="U29" s="17"/>
    </row>
    <row r="30" spans="2:23">
      <c r="B30" s="17"/>
      <c r="C30" s="17">
        <v>5.8</v>
      </c>
      <c r="D30" s="17"/>
      <c r="E30" s="17"/>
      <c r="F30" s="17"/>
      <c r="G30" s="17"/>
      <c r="H30" s="17"/>
      <c r="I30" s="17">
        <v>4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2:23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2:23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2:21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2:21">
      <c r="N34" s="17"/>
      <c r="O34" s="17"/>
      <c r="P34" s="17"/>
      <c r="Q34" s="17"/>
      <c r="R34" s="17"/>
    </row>
  </sheetData>
  <mergeCells count="44">
    <mergeCell ref="C17:D17"/>
    <mergeCell ref="C14:F14"/>
    <mergeCell ref="H12:J12"/>
    <mergeCell ref="N7:P7"/>
    <mergeCell ref="C13:D13"/>
    <mergeCell ref="J15:K15"/>
    <mergeCell ref="I14:K14"/>
    <mergeCell ref="H5:L5"/>
    <mergeCell ref="C5:F5"/>
    <mergeCell ref="C11:F11"/>
    <mergeCell ref="C12:D12"/>
    <mergeCell ref="E12:F12"/>
    <mergeCell ref="L27:O27"/>
    <mergeCell ref="C20:D20"/>
    <mergeCell ref="C21:D21"/>
    <mergeCell ref="N6:P6"/>
    <mergeCell ref="N8:P8"/>
    <mergeCell ref="H6:J6"/>
    <mergeCell ref="H7:J7"/>
    <mergeCell ref="H8:J8"/>
    <mergeCell ref="H9:J9"/>
    <mergeCell ref="H10:J10"/>
    <mergeCell ref="J18:K18"/>
    <mergeCell ref="C18:D18"/>
    <mergeCell ref="C19:D19"/>
    <mergeCell ref="N9:P9"/>
    <mergeCell ref="N10:P10"/>
    <mergeCell ref="J16:K16"/>
    <mergeCell ref="C22:D22"/>
    <mergeCell ref="C3:R3"/>
    <mergeCell ref="N12:P12"/>
    <mergeCell ref="N11:P11"/>
    <mergeCell ref="H11:J11"/>
    <mergeCell ref="C8:D8"/>
    <mergeCell ref="C10:D10"/>
    <mergeCell ref="C6:F7"/>
    <mergeCell ref="E8:F8"/>
    <mergeCell ref="C9:F9"/>
    <mergeCell ref="E10:F10"/>
    <mergeCell ref="N5:R5"/>
    <mergeCell ref="C15:D15"/>
    <mergeCell ref="C16:D16"/>
    <mergeCell ref="N13:P13"/>
    <mergeCell ref="J17:K17"/>
  </mergeCells>
  <pageMargins left="0.7" right="0.7" top="0.75" bottom="0.75" header="0.3" footer="0.3"/>
  <pageSetup orientation="portrait" r:id="rId1"/>
  <drawing r:id="rId2"/>
  <legacyDrawing r:id="rId3"/>
  <oleObjects>
    <oleObject progId="Visio.Drawing.11" shapeId="1027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C2"/>
  <sheetViews>
    <sheetView workbookViewId="0">
      <selection sqref="A1:C2"/>
    </sheetView>
  </sheetViews>
  <sheetFormatPr baseColWidth="10" defaultRowHeight="15"/>
  <sheetData>
    <row r="1" spans="1:3">
      <c r="A1" s="70" t="s">
        <v>31</v>
      </c>
      <c r="B1" s="71"/>
      <c r="C1" s="94"/>
    </row>
    <row r="2" spans="1:3" ht="15.75" thickBot="1">
      <c r="A2" s="37">
        <v>3</v>
      </c>
      <c r="B2" s="38"/>
      <c r="C2" s="7" t="s">
        <v>17</v>
      </c>
    </row>
  </sheetData>
  <mergeCells count="2">
    <mergeCell ref="A1:C1"/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MRS_HETFIELD</dc:creator>
  <cp:lastModifiedBy>MRS_HETFIELD</cp:lastModifiedBy>
  <dcterms:created xsi:type="dcterms:W3CDTF">2007-10-21T22:33:27Z</dcterms:created>
  <dcterms:modified xsi:type="dcterms:W3CDTF">2007-11-08T17:21:13Z</dcterms:modified>
</cp:coreProperties>
</file>